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defaultThemeVersion="124226"/>
  <bookViews>
    <workbookView xWindow="5580" yWindow="1425" windowWidth="14805" windowHeight="7890"/>
  </bookViews>
  <sheets>
    <sheet name="59" sheetId="1" r:id="rId1"/>
    <sheet name="60" sheetId="3" r:id="rId2"/>
    <sheet name="61" sheetId="2" r:id="rId3"/>
  </sheets>
  <definedNames>
    <definedName name="_xlnm.Print_Area" localSheetId="2">'61'!$A$1:$F$34</definedName>
    <definedName name="_xlnm.Print_Titles" localSheetId="1">'60'!$7:$8</definedName>
    <definedName name="_xlnm.Print_Titles" localSheetId="2">'61'!$7:$8</definedName>
  </definedNames>
  <calcPr calcId="144525"/>
</workbook>
</file>

<file path=xl/calcChain.xml><?xml version="1.0" encoding="utf-8"?>
<calcChain xmlns="http://schemas.openxmlformats.org/spreadsheetml/2006/main">
  <c r="C24" i="1" l="1"/>
  <c r="D24" i="1"/>
  <c r="C13" i="1" l="1"/>
  <c r="C11" i="1"/>
  <c r="E29" i="2"/>
  <c r="D21" i="1"/>
  <c r="D20" i="1"/>
  <c r="D19" i="1"/>
  <c r="D13" i="1"/>
  <c r="D11" i="1"/>
  <c r="D33" i="2" l="1"/>
  <c r="D15" i="2"/>
  <c r="H15" i="2"/>
  <c r="I18" i="2"/>
  <c r="I19" i="2"/>
  <c r="I20" i="2"/>
  <c r="I21" i="2"/>
  <c r="I22" i="2"/>
  <c r="I23" i="2"/>
  <c r="I24" i="2"/>
  <c r="I25" i="2"/>
  <c r="I26" i="2"/>
  <c r="I17" i="2"/>
  <c r="D34" i="2"/>
  <c r="I32" i="2"/>
  <c r="I37" i="2"/>
  <c r="I36" i="2"/>
  <c r="I34" i="2"/>
  <c r="I33" i="2" l="1"/>
  <c r="E27" i="2" l="1"/>
  <c r="I35" i="2" l="1"/>
  <c r="D39" i="3" l="1"/>
  <c r="E37" i="3"/>
  <c r="F24" i="3"/>
  <c r="C9" i="3"/>
  <c r="E24" i="3" l="1"/>
  <c r="C12" i="3"/>
  <c r="E28" i="2" l="1"/>
  <c r="F19" i="1" l="1"/>
  <c r="F13" i="1"/>
  <c r="F11" i="1"/>
  <c r="E26" i="1"/>
  <c r="E40" i="3"/>
  <c r="F15" i="2"/>
  <c r="E32" i="2" l="1"/>
  <c r="F37" i="3" l="1"/>
  <c r="F34" i="3"/>
  <c r="F32" i="3"/>
  <c r="F29" i="3"/>
  <c r="F28" i="3"/>
  <c r="F27" i="3"/>
  <c r="F26" i="3"/>
  <c r="F25" i="3"/>
  <c r="F23" i="3"/>
  <c r="F22" i="3"/>
  <c r="F21" i="3"/>
  <c r="F17" i="3"/>
  <c r="F16" i="3"/>
  <c r="F15" i="3"/>
  <c r="F14" i="3"/>
  <c r="F13" i="3"/>
  <c r="F12" i="3"/>
  <c r="C10" i="1"/>
  <c r="C9" i="1" s="1"/>
  <c r="C39" i="3" l="1"/>
  <c r="C19" i="3"/>
  <c r="F24" i="1"/>
  <c r="F18" i="3" l="1"/>
  <c r="F34" i="2"/>
  <c r="E34" i="2"/>
  <c r="F33" i="2"/>
  <c r="E33" i="2"/>
  <c r="F26" i="2"/>
  <c r="E26" i="2"/>
  <c r="F25" i="2"/>
  <c r="E25" i="2"/>
  <c r="F24" i="2"/>
  <c r="E24" i="2"/>
  <c r="F23" i="2"/>
  <c r="E23" i="2"/>
  <c r="F22" i="2"/>
  <c r="E22" i="2"/>
  <c r="F21" i="2"/>
  <c r="E21" i="2"/>
  <c r="F20" i="2"/>
  <c r="E20" i="2"/>
  <c r="F19" i="2"/>
  <c r="E19" i="2"/>
  <c r="F18" i="2"/>
  <c r="E18" i="2"/>
  <c r="F17" i="2"/>
  <c r="E17" i="2"/>
  <c r="E15" i="2"/>
  <c r="F12" i="2"/>
  <c r="E12" i="2"/>
  <c r="D31" i="2"/>
  <c r="F31" i="2" s="1"/>
  <c r="C31" i="2"/>
  <c r="D11" i="2"/>
  <c r="D18" i="1" s="1"/>
  <c r="F18" i="1" s="1"/>
  <c r="C11" i="2"/>
  <c r="C10" i="2" s="1"/>
  <c r="D31" i="3"/>
  <c r="C31" i="3"/>
  <c r="D19" i="3"/>
  <c r="F19" i="3" s="1"/>
  <c r="E41" i="3"/>
  <c r="E34" i="3"/>
  <c r="E32" i="3"/>
  <c r="E29" i="3"/>
  <c r="E28" i="3"/>
  <c r="E27" i="3"/>
  <c r="E26" i="3"/>
  <c r="E25" i="3"/>
  <c r="E23" i="3"/>
  <c r="E22" i="3"/>
  <c r="E21" i="3"/>
  <c r="E18" i="3"/>
  <c r="E17" i="3"/>
  <c r="E16" i="3"/>
  <c r="E15" i="3"/>
  <c r="E14" i="3"/>
  <c r="E13" i="3"/>
  <c r="E12" i="3"/>
  <c r="C17" i="1"/>
  <c r="C16" i="1" s="1"/>
  <c r="E25" i="1"/>
  <c r="E24" i="1"/>
  <c r="E22" i="1"/>
  <c r="E21" i="1"/>
  <c r="E20" i="1"/>
  <c r="E19" i="1"/>
  <c r="E13" i="1"/>
  <c r="E11" i="1"/>
  <c r="D10" i="1"/>
  <c r="D9" i="1" s="1"/>
  <c r="F31" i="3" l="1"/>
  <c r="F9" i="3" s="1"/>
  <c r="D9" i="3"/>
  <c r="D10" i="3"/>
  <c r="H10" i="3" s="1"/>
  <c r="F10" i="1"/>
  <c r="E10" i="1"/>
  <c r="F9" i="1"/>
  <c r="E11" i="2"/>
  <c r="F11" i="2"/>
  <c r="D17" i="1"/>
  <c r="F17" i="1" s="1"/>
  <c r="E18" i="1"/>
  <c r="D10" i="2"/>
  <c r="F10" i="2" s="1"/>
  <c r="E31" i="2"/>
  <c r="C9" i="2"/>
  <c r="E19" i="3"/>
  <c r="E39" i="3"/>
  <c r="E31" i="3"/>
  <c r="E10" i="3" l="1"/>
  <c r="E9" i="3" s="1"/>
  <c r="F10" i="3"/>
  <c r="D16" i="1"/>
  <c r="F16" i="1" s="1"/>
  <c r="E9" i="1"/>
  <c r="E10" i="2"/>
  <c r="E17" i="1"/>
  <c r="D9" i="2"/>
  <c r="F9" i="2" s="1"/>
  <c r="E16" i="1" l="1"/>
  <c r="E9" i="2"/>
</calcChain>
</file>

<file path=xl/comments1.xml><?xml version="1.0" encoding="utf-8"?>
<comments xmlns="http://schemas.openxmlformats.org/spreadsheetml/2006/main">
  <authors>
    <author>Author</author>
  </authors>
  <commentList>
    <comment ref="D33" authorId="0">
      <text>
        <r>
          <rPr>
            <b/>
            <sz val="9"/>
            <color indexed="81"/>
            <rFont val="Tahoma"/>
            <charset val="163"/>
          </rPr>
          <t>Author:</t>
        </r>
        <r>
          <rPr>
            <sz val="9"/>
            <color indexed="81"/>
            <rFont val="Tahoma"/>
            <charset val="163"/>
          </rPr>
          <t xml:space="preserve">
B2+B3 chị Hải</t>
        </r>
      </text>
    </comment>
    <comment ref="G33" authorId="0">
      <text>
        <r>
          <rPr>
            <b/>
            <sz val="9"/>
            <color indexed="81"/>
            <rFont val="Tahoma"/>
            <family val="2"/>
            <charset val="163"/>
          </rPr>
          <t>Author:</t>
        </r>
        <r>
          <rPr>
            <sz val="9"/>
            <color indexed="81"/>
            <rFont val="Tahoma"/>
            <family val="2"/>
            <charset val="163"/>
          </rPr>
          <t xml:space="preserve">
trong đó chi TX: 3.301trd</t>
        </r>
      </text>
    </comment>
  </commentList>
</comments>
</file>

<file path=xl/sharedStrings.xml><?xml version="1.0" encoding="utf-8"?>
<sst xmlns="http://schemas.openxmlformats.org/spreadsheetml/2006/main" count="190" uniqueCount="114">
  <si>
    <t>UBND TỈNH NINH THUẬN</t>
  </si>
  <si>
    <t>Biểu số 59/CK-NSNN</t>
  </si>
  <si>
    <t/>
  </si>
  <si>
    <t>SO SÁNH ƯỚC THỰC HIỆN VỚI (%)</t>
  </si>
  <si>
    <t>STT</t>
  </si>
  <si>
    <t>NỘI DUNG</t>
  </si>
  <si>
    <t>DỰ TOÁN NĂM</t>
  </si>
  <si>
    <t>CÙNG KỲ NĂM TRƯỚC</t>
  </si>
  <si>
    <t>A</t>
  </si>
  <si>
    <t>TỔNG NGUỒN THU NSNN TRÊN ĐỊA BÀN</t>
  </si>
  <si>
    <t>I</t>
  </si>
  <si>
    <t>Thu cân đối NSNN</t>
  </si>
  <si>
    <t>1</t>
  </si>
  <si>
    <t>Thu nội địa</t>
  </si>
  <si>
    <t>2</t>
  </si>
  <si>
    <t>Thu từ dầu thô</t>
  </si>
  <si>
    <t>3</t>
  </si>
  <si>
    <t>4</t>
  </si>
  <si>
    <t>Thu viện trợ</t>
  </si>
  <si>
    <t>II</t>
  </si>
  <si>
    <t>Thu chuyển nguồn từ năm trước chuyển sang</t>
  </si>
  <si>
    <t>B</t>
  </si>
  <si>
    <t>TỔNG CHI NSĐP</t>
  </si>
  <si>
    <t> I</t>
  </si>
  <si>
    <t>Chi cân đối NSĐP</t>
  </si>
  <si>
    <t>Chi đầu tư phát triển</t>
  </si>
  <si>
    <t>Chi thường xuyên</t>
  </si>
  <si>
    <t>Chi trả nợ lãi các khoản do chính quyền địa phương vay</t>
  </si>
  <si>
    <t>Chi bổ sung quỹ dự trữ tài chính</t>
  </si>
  <si>
    <t>5</t>
  </si>
  <si>
    <t>Dự phòng ngân sách</t>
  </si>
  <si>
    <t>Chi từ nguồn bổ sung có mục tiêu từ NSTW cho NSĐP</t>
  </si>
  <si>
    <t>C</t>
  </si>
  <si>
    <t>BỘI CHI NSĐP/ BỘI THU NSĐP</t>
  </si>
  <si>
    <t>D</t>
  </si>
  <si>
    <t>CHI TRẢ NỢ GỐC</t>
  </si>
  <si>
    <t>SỞ TÀI CHÍNH</t>
  </si>
  <si>
    <t>Đơn vị: Triệu Đồng</t>
  </si>
  <si>
    <t>Chi tạo nguồn, điều chỉnh tiền lương</t>
  </si>
  <si>
    <t>ƯỚC THỰC HIỆN QUÝ I</t>
  </si>
  <si>
    <t>Biểu số 61/CK-NSNN</t>
  </si>
  <si>
    <t>TT</t>
  </si>
  <si>
    <t>CHI CÂN ĐỐI NSĐP</t>
  </si>
  <si>
    <t>Chi đầu tư cho các dự án</t>
  </si>
  <si>
    <t>Chi đầu tư và hỗ trợ vốn cho doanh nghiệp cung cấp sản phẩm, dịch vụ công ích do Nhà nước đặt hàng, các tổ chức kinh tế, các tổ chức tài chính của địa phương theo quy định của pháp luật</t>
  </si>
  <si>
    <t>Chi đầu tư phát triển khác</t>
  </si>
  <si>
    <t>Trong đó:</t>
  </si>
  <si>
    <t>Chi giáo dục - đào tạo và dạy nghề</t>
  </si>
  <si>
    <t>Chi khoa học và công nghệ</t>
  </si>
  <si>
    <t>Chi sự nghiệp y tế, dân số và gia đình</t>
  </si>
  <si>
    <t>Chi sự nghiệp văn hóa thông tin</t>
  </si>
  <si>
    <t>Chi sự nghiệp phát thanh, truyền hình</t>
  </si>
  <si>
    <t>6</t>
  </si>
  <si>
    <t>Chi sự nghiệp thể dục thể thao</t>
  </si>
  <si>
    <t>7</t>
  </si>
  <si>
    <t>Chi sự nghiệp bảo vệ môi trường</t>
  </si>
  <si>
    <t>8</t>
  </si>
  <si>
    <t>Chi sự nghiệp kinh tế</t>
  </si>
  <si>
    <t>9</t>
  </si>
  <si>
    <t>Chi hoạt động của cơ quan quản lý nhà nước, đảng, đoàn thể</t>
  </si>
  <si>
    <t>10</t>
  </si>
  <si>
    <t>Chi bảo đảm xã hội</t>
  </si>
  <si>
    <t>III</t>
  </si>
  <si>
    <t>IV</t>
  </si>
  <si>
    <t>V</t>
  </si>
  <si>
    <t>VI</t>
  </si>
  <si>
    <t>CHI TỪ NGUỒN BỔ SUNG CÓ MỤC TIÊU TỪ NSTW CHO NSĐP</t>
  </si>
  <si>
    <t>Chương trình mục tiêu quốc gia</t>
  </si>
  <si>
    <t>Cho các chương trình dự án quan trọng vốn đầu tư</t>
  </si>
  <si>
    <t>Cho các nhiệm vụ, chính sách kinh phí thường xuyên</t>
  </si>
  <si>
    <t>Biểu số 60/CK-NSNN</t>
  </si>
  <si>
    <t>TỔNG THU NSNN TRÊN ĐỊA BÀN</t>
  </si>
  <si>
    <t>Thu từ khu vực DNNN</t>
  </si>
  <si>
    <t>Thu từ khu vực doanh nghiệp có vốn đầu tư nước ngoài</t>
  </si>
  <si>
    <t>Thu từ khu vực kinh tế ngoài quốc doanh</t>
  </si>
  <si>
    <t>Thuế thu nhập cá nhân</t>
  </si>
  <si>
    <t>Thuế bảo vệ môi trường</t>
  </si>
  <si>
    <t>Lệ phí trước bạ</t>
  </si>
  <si>
    <t>Các loại phí, lệ phí</t>
  </si>
  <si>
    <t>Các khoản thu về nhà, đất</t>
  </si>
  <si>
    <t>-</t>
  </si>
  <si>
    <t>Thuế sử dụng đất nông nghiệp</t>
  </si>
  <si>
    <t>Thuế sử dụng đất phi nông nghiệp</t>
  </si>
  <si>
    <t>Thu tiền sử dụng đất</t>
  </si>
  <si>
    <t>Tiền cho thuê đất, thuê mặt nước</t>
  </si>
  <si>
    <t>Tiền cho thuê và tiền bán nhà ở thuộc sở hữu nhà nước</t>
  </si>
  <si>
    <t>Thu tiền cấp quyền khai thác khoáng sản</t>
  </si>
  <si>
    <t>Thu hồi vốn, thu cổ tức, lợi nhuận được chia của Nhà nước và lợi nhuận sau thuế còn lại sau khi trích lập các quỹ của doanh nghiệp nhà nước</t>
  </si>
  <si>
    <t>11</t>
  </si>
  <si>
    <t>Thu từ hoạt động xổ số kiến thiết</t>
  </si>
  <si>
    <t>12</t>
  </si>
  <si>
    <t>Thu từ quỹ đất công ích và thu hoa lợi công sản khác</t>
  </si>
  <si>
    <t>13</t>
  </si>
  <si>
    <t>Thu khác ngân sách</t>
  </si>
  <si>
    <t>Thu từ hoạt động xuất nhập khẩu</t>
  </si>
  <si>
    <t>Thuế giá trị gia tăng thu từ hàng hóa nhập khẩu</t>
  </si>
  <si>
    <t>Thuế xuất khẩu</t>
  </si>
  <si>
    <t>Thuế nhập khẩu</t>
  </si>
  <si>
    <t>Thuế tiêu thụ đặc biệt thu từ hàng hóa nhập khẩu</t>
  </si>
  <si>
    <t>Thuế bảo vệ môi trường thu từ hàng hóa nhập khẩu</t>
  </si>
  <si>
    <t>Thu khác</t>
  </si>
  <si>
    <t>THU NSĐP ĐƯỢC HƯỞNG THEO PHÂN CẤP</t>
  </si>
  <si>
    <t>Từ các khoản thu phân chia</t>
  </si>
  <si>
    <t>Các khoản thu NSĐP được hưởng 100%</t>
  </si>
  <si>
    <t>Thu từ hoạt động xuất khẩu, nhập khẩu</t>
  </si>
  <si>
    <t>ƯỚC THỰC HIỆN QÚY I</t>
  </si>
  <si>
    <t>ƯỚC THỰC HIỆN QUÝ I/2023</t>
  </si>
  <si>
    <t>trừ cả số tổng</t>
  </si>
  <si>
    <t>CÂN ĐỐI NGÂN SÁCH ĐỊA PHƯƠNG QUÝ I/2024</t>
  </si>
  <si>
    <t>ƯỚC THỰC HIỆN THU NGÂN SÁCH NHÀ NƯỚC QUÝ I/2024</t>
  </si>
  <si>
    <t>Quý I năm 2023</t>
  </si>
  <si>
    <t>ƯỚC THỰC HIỆN CHI NGÂN SÁCH ĐỊA PHƯƠNG QUÝ I/2024</t>
  </si>
  <si>
    <t>trong đó vốn nước ngoài 20,745 ban năng lực hỏi chị ngân số ghi thu ghi chi để lấy số giải ngân quý II</t>
  </si>
  <si>
    <t>đã giao 1,3 tỷ doanh nghiệp nhỏ và vừa trong đầu năm</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</si>
</sst>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 _₫_-;\-* #,##0.00\ _₫_-;_-* &quot;-&quot;??\ _₫_-;_-@_-"/>
    <numFmt numFmtId="164" formatCode="#,##0;\-#,##0"/>
    <numFmt numFmtId="165" formatCode="#,##0.00%;\-#,##0%"/>
    <numFmt numFmtId="166" formatCode="#,##0%;\-#,##0%"/>
    <numFmt numFmtId="167" formatCode="_-* #,##0.00_-;\-* #,##0.00_-;_-* &quot;-&quot;??_-;_-@_-"/>
    <numFmt numFmtId="168" formatCode="_-* #,##0\ _₫_-;\-* #,##0\ _₫_-;_-* &quot;-&quot;??\ _₫_-;_-@_-"/>
  </numFmts>
  <fonts count="20">
    <font>
      <sz val="11"/>
      <color theme="1"/>
      <name val="Calibri"/>
    </font>
    <font>
      <b/>
      <sz val="14"/>
      <name val="Times New Roman"/>
      <family val="1"/>
    </font>
    <font>
      <sz val="14"/>
      <name val="Times New Roman"/>
      <family val="1"/>
    </font>
    <font>
      <b/>
      <u/>
      <sz val="14"/>
      <name val="Times New Roman"/>
      <family val="1"/>
    </font>
    <font>
      <i/>
      <sz val="14"/>
      <name val="Times New Roman"/>
      <family val="1"/>
    </font>
    <font>
      <b/>
      <sz val="14"/>
      <color theme="1"/>
      <name val="Times New Roman"/>
      <family val="1"/>
    </font>
    <font>
      <b/>
      <sz val="9"/>
      <color indexed="81"/>
      <name val="Tahoma"/>
      <family val="2"/>
      <charset val="163"/>
    </font>
    <font>
      <sz val="9"/>
      <color indexed="81"/>
      <name val="Tahoma"/>
      <family val="2"/>
      <charset val="163"/>
    </font>
    <font>
      <b/>
      <sz val="14"/>
      <name val="Times New Roman"/>
      <family val="1"/>
      <charset val="163"/>
    </font>
    <font>
      <sz val="14"/>
      <name val="Times New Roman"/>
      <family val="1"/>
      <charset val="163"/>
    </font>
    <font>
      <sz val="11"/>
      <color theme="1"/>
      <name val="Calibri"/>
      <family val="2"/>
    </font>
    <font>
      <sz val="14"/>
      <color theme="1"/>
      <name val="Times New Roman"/>
      <family val="1"/>
    </font>
    <font>
      <b/>
      <sz val="11"/>
      <color theme="1"/>
      <name val="Calibri"/>
      <family val="2"/>
    </font>
    <font>
      <sz val="11"/>
      <color indexed="8"/>
      <name val="Calibri"/>
      <family val="2"/>
    </font>
    <font>
      <sz val="14"/>
      <name val=".VnTime"/>
      <family val="2"/>
    </font>
    <font>
      <b/>
      <sz val="11"/>
      <color theme="1"/>
      <name val="Times New Roman"/>
      <family val="1"/>
    </font>
    <font>
      <sz val="11"/>
      <color theme="1"/>
      <name val="Calibri"/>
      <family val="2"/>
    </font>
    <font>
      <sz val="11"/>
      <color theme="1"/>
      <name val="Calibri"/>
    </font>
    <font>
      <sz val="9"/>
      <color indexed="81"/>
      <name val="Tahoma"/>
      <charset val="163"/>
    </font>
    <font>
      <b/>
      <sz val="9"/>
      <color indexed="81"/>
      <name val="Tahoma"/>
      <charset val="163"/>
    </font>
  </fonts>
  <fills count="5">
    <fill>
      <patternFill patternType="none"/>
    </fill>
    <fill>
      <patternFill patternType="gray125"/>
    </fill>
    <fill>
      <patternFill patternType="solid">
        <fgColor rgb="FFFFFFFF"/>
      </patternFill>
    </fill>
    <fill>
      <patternFill patternType="solid">
        <fgColor theme="0"/>
        <bgColor indexed="64"/>
      </patternFill>
    </fill>
    <fill>
      <patternFill patternType="solid">
        <fgColor rgb="FFFFFF0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s>
  <cellStyleXfs count="5">
    <xf numFmtId="0" fontId="0" fillId="0" borderId="0"/>
    <xf numFmtId="167" fontId="13" fillId="0" borderId="0" applyFont="0" applyFill="0" applyBorder="0" applyAlignment="0" applyProtection="0"/>
    <xf numFmtId="0" fontId="14" fillId="0" borderId="0"/>
    <xf numFmtId="43" fontId="16" fillId="0" borderId="0" applyFont="0" applyFill="0" applyBorder="0" applyAlignment="0" applyProtection="0"/>
    <xf numFmtId="9" fontId="17" fillId="0" borderId="0" applyFont="0" applyFill="0" applyBorder="0" applyAlignment="0" applyProtection="0"/>
  </cellStyleXfs>
  <cellXfs count="83">
    <xf numFmtId="0" fontId="0" fillId="0" borderId="0" xfId="0"/>
    <xf numFmtId="3" fontId="1" fillId="0" borderId="1" xfId="0" applyNumberFormat="1" applyFont="1" applyBorder="1" applyAlignment="1">
      <alignment vertical="center"/>
    </xf>
    <xf numFmtId="3" fontId="2" fillId="0" borderId="1" xfId="0" applyNumberFormat="1" applyFont="1" applyBorder="1" applyAlignment="1">
      <alignment vertical="center"/>
    </xf>
    <xf numFmtId="0" fontId="2" fillId="0" borderId="0" xfId="0" applyFont="1" applyAlignment="1">
      <alignment horizontal="center" vertical="top" wrapText="1"/>
    </xf>
    <xf numFmtId="0" fontId="2" fillId="0" borderId="0" xfId="0" applyFont="1"/>
    <xf numFmtId="0" fontId="4" fillId="0" borderId="0" xfId="0" applyFont="1" applyAlignment="1">
      <alignment vertical="center" wrapText="1"/>
    </xf>
    <xf numFmtId="0" fontId="1" fillId="2" borderId="1" xfId="0" applyFont="1" applyFill="1" applyBorder="1" applyAlignment="1">
      <alignment horizontal="center" vertical="center" wrapText="1"/>
    </xf>
    <xf numFmtId="0" fontId="1" fillId="2" borderId="1" xfId="0" applyFont="1" applyFill="1" applyBorder="1" applyAlignment="1">
      <alignment horizontal="left" vertical="center" wrapText="1"/>
    </xf>
    <xf numFmtId="164" fontId="1" fillId="2" borderId="1" xfId="0" applyNumberFormat="1" applyFont="1" applyFill="1" applyBorder="1" applyAlignment="1">
      <alignment horizontal="right" vertical="center" wrapText="1"/>
    </xf>
    <xf numFmtId="165" fontId="1" fillId="2" borderId="1" xfId="0" applyNumberFormat="1" applyFont="1" applyFill="1" applyBorder="1" applyAlignment="1">
      <alignment horizontal="right" vertical="center" wrapText="1"/>
    </xf>
    <xf numFmtId="0" fontId="2" fillId="2" borderId="1" xfId="0" applyFont="1" applyFill="1" applyBorder="1" applyAlignment="1">
      <alignment horizontal="center" vertical="center" wrapText="1"/>
    </xf>
    <xf numFmtId="0" fontId="2" fillId="2" borderId="1" xfId="0" applyFont="1" applyFill="1" applyBorder="1" applyAlignment="1">
      <alignment horizontal="left" vertical="center" wrapText="1"/>
    </xf>
    <xf numFmtId="164" fontId="2" fillId="2" borderId="1" xfId="0" applyNumberFormat="1" applyFont="1" applyFill="1" applyBorder="1" applyAlignment="1">
      <alignment horizontal="right" vertical="center" wrapText="1"/>
    </xf>
    <xf numFmtId="165" fontId="2" fillId="2" borderId="1" xfId="0" applyNumberFormat="1" applyFont="1" applyFill="1" applyBorder="1" applyAlignment="1">
      <alignment horizontal="right" vertical="center" wrapText="1"/>
    </xf>
    <xf numFmtId="0" fontId="2" fillId="2" borderId="1" xfId="0" applyFont="1" applyFill="1" applyBorder="1" applyAlignment="1">
      <alignment horizontal="right" vertical="center" wrapText="1"/>
    </xf>
    <xf numFmtId="0" fontId="1" fillId="0" borderId="0" xfId="0" applyFont="1" applyAlignment="1">
      <alignment horizontal="right" vertical="top"/>
    </xf>
    <xf numFmtId="0" fontId="1" fillId="0" borderId="0" xfId="0" applyFont="1"/>
    <xf numFmtId="0" fontId="3" fillId="0" borderId="0" xfId="0" applyFont="1" applyAlignment="1">
      <alignment horizontal="center" vertical="top"/>
    </xf>
    <xf numFmtId="0" fontId="4" fillId="0" borderId="0" xfId="0" applyFont="1" applyAlignment="1">
      <alignment horizontal="right" vertical="center"/>
    </xf>
    <xf numFmtId="0" fontId="1" fillId="2" borderId="1" xfId="0" applyFont="1" applyFill="1" applyBorder="1" applyAlignment="1">
      <alignment horizontal="center" vertical="center" wrapText="1"/>
    </xf>
    <xf numFmtId="0" fontId="3" fillId="0" borderId="0" xfId="0" applyFont="1" applyAlignment="1">
      <alignment horizontal="center" vertical="top"/>
    </xf>
    <xf numFmtId="0" fontId="1" fillId="2" borderId="1" xfId="0" applyFont="1" applyFill="1" applyBorder="1" applyAlignment="1">
      <alignment horizontal="center" vertical="center" wrapText="1"/>
    </xf>
    <xf numFmtId="3" fontId="2" fillId="0" borderId="0" xfId="0" applyNumberFormat="1" applyFont="1" applyAlignment="1">
      <alignment vertical="center"/>
    </xf>
    <xf numFmtId="0" fontId="2" fillId="0" borderId="0" xfId="0" applyFont="1" applyAlignment="1">
      <alignment vertical="center"/>
    </xf>
    <xf numFmtId="0" fontId="1" fillId="0" borderId="0" xfId="0" applyFont="1" applyAlignment="1">
      <alignment horizontal="right" vertical="center"/>
    </xf>
    <xf numFmtId="0" fontId="3" fillId="0" borderId="0" xfId="0" applyFont="1" applyAlignment="1">
      <alignment horizontal="center" vertical="center"/>
    </xf>
    <xf numFmtId="0" fontId="2" fillId="0" borderId="0" xfId="0" applyFont="1" applyAlignment="1">
      <alignment horizontal="center" vertical="center" wrapText="1"/>
    </xf>
    <xf numFmtId="0" fontId="2" fillId="0" borderId="0" xfId="0" applyFont="1" applyAlignment="1">
      <alignment horizontal="right" vertical="center"/>
    </xf>
    <xf numFmtId="164" fontId="5" fillId="2" borderId="1" xfId="0" applyNumberFormat="1" applyFont="1" applyFill="1" applyBorder="1" applyAlignment="1">
      <alignment horizontal="right" vertical="center" wrapText="1"/>
    </xf>
    <xf numFmtId="3" fontId="5" fillId="3" borderId="1" xfId="0" applyNumberFormat="1" applyFont="1" applyFill="1" applyBorder="1" applyAlignment="1">
      <alignment vertical="center" wrapText="1"/>
    </xf>
    <xf numFmtId="0" fontId="5" fillId="3" borderId="1" xfId="0" applyFont="1" applyFill="1" applyBorder="1" applyAlignment="1">
      <alignment horizontal="center" vertical="center" wrapText="1"/>
    </xf>
    <xf numFmtId="0" fontId="1" fillId="0" borderId="1" xfId="0" applyFont="1" applyFill="1" applyBorder="1" applyAlignment="1">
      <alignment vertical="center" wrapText="1"/>
    </xf>
    <xf numFmtId="0" fontId="2" fillId="0" borderId="0" xfId="0" applyFont="1" applyAlignment="1"/>
    <xf numFmtId="0" fontId="2" fillId="0" borderId="0" xfId="0" applyFont="1" applyAlignment="1">
      <alignment horizontal="center" vertical="top"/>
    </xf>
    <xf numFmtId="0" fontId="8" fillId="2" borderId="1" xfId="0" applyFont="1" applyFill="1" applyBorder="1" applyAlignment="1">
      <alignment horizontal="center" vertical="center" wrapText="1"/>
    </xf>
    <xf numFmtId="0" fontId="8" fillId="2" borderId="1" xfId="0" applyFont="1" applyFill="1" applyBorder="1" applyAlignment="1">
      <alignment horizontal="left" vertical="center" wrapText="1"/>
    </xf>
    <xf numFmtId="0" fontId="9" fillId="2" borderId="1" xfId="0" quotePrefix="1" applyFont="1" applyFill="1" applyBorder="1" applyAlignment="1">
      <alignment horizontal="center" vertical="center" wrapText="1"/>
    </xf>
    <xf numFmtId="0" fontId="9" fillId="2" borderId="1" xfId="0" applyFont="1" applyFill="1" applyBorder="1" applyAlignment="1">
      <alignment horizontal="left" vertical="center" wrapText="1"/>
    </xf>
    <xf numFmtId="3" fontId="1" fillId="2" borderId="1" xfId="0" applyNumberFormat="1" applyFont="1" applyFill="1" applyBorder="1" applyAlignment="1">
      <alignment horizontal="right" vertical="center" wrapText="1"/>
    </xf>
    <xf numFmtId="0" fontId="1" fillId="2" borderId="1" xfId="0" applyFont="1" applyFill="1" applyBorder="1" applyAlignment="1">
      <alignment horizontal="center" vertical="center" wrapText="1"/>
    </xf>
    <xf numFmtId="3" fontId="2" fillId="2" borderId="1" xfId="0" applyNumberFormat="1" applyFont="1" applyFill="1" applyBorder="1" applyAlignment="1">
      <alignment horizontal="right" vertical="center" wrapText="1"/>
    </xf>
    <xf numFmtId="3" fontId="11" fillId="2" borderId="1" xfId="0" applyNumberFormat="1" applyFont="1" applyFill="1" applyBorder="1" applyAlignment="1">
      <alignment horizontal="right" vertical="center" wrapText="1"/>
    </xf>
    <xf numFmtId="3" fontId="5" fillId="2" borderId="1" xfId="0" applyNumberFormat="1" applyFont="1" applyFill="1" applyBorder="1" applyAlignment="1">
      <alignment horizontal="right" vertical="center" wrapText="1"/>
    </xf>
    <xf numFmtId="0" fontId="12" fillId="0" borderId="0" xfId="0" applyFont="1"/>
    <xf numFmtId="0" fontId="10" fillId="0" borderId="0" xfId="0" applyFont="1"/>
    <xf numFmtId="166" fontId="1" fillId="2" borderId="1" xfId="0" applyNumberFormat="1" applyFont="1" applyFill="1" applyBorder="1" applyAlignment="1">
      <alignment horizontal="right" vertical="center" wrapText="1"/>
    </xf>
    <xf numFmtId="164" fontId="2" fillId="4" borderId="1" xfId="0" applyNumberFormat="1" applyFont="1" applyFill="1" applyBorder="1" applyAlignment="1">
      <alignment horizontal="right" vertical="center" wrapText="1"/>
    </xf>
    <xf numFmtId="0" fontId="2" fillId="4" borderId="0" xfId="0" applyFont="1" applyFill="1"/>
    <xf numFmtId="0" fontId="1" fillId="4" borderId="0" xfId="0" applyFont="1" applyFill="1" applyAlignment="1">
      <alignment horizontal="center" vertical="top" wrapText="1"/>
    </xf>
    <xf numFmtId="0" fontId="4" fillId="4" borderId="0" xfId="0" applyFont="1" applyFill="1" applyAlignment="1">
      <alignment vertical="center" wrapText="1"/>
    </xf>
    <xf numFmtId="164" fontId="1" fillId="4" borderId="1" xfId="0" applyNumberFormat="1" applyFont="1" applyFill="1" applyBorder="1" applyAlignment="1">
      <alignment horizontal="right" vertical="center" wrapText="1"/>
    </xf>
    <xf numFmtId="0" fontId="2" fillId="4" borderId="1" xfId="0" applyFont="1" applyFill="1" applyBorder="1" applyAlignment="1">
      <alignment horizontal="right" vertical="center" wrapText="1"/>
    </xf>
    <xf numFmtId="3" fontId="1" fillId="4" borderId="1" xfId="0" applyNumberFormat="1" applyFont="1" applyFill="1" applyBorder="1" applyAlignment="1">
      <alignment vertical="center"/>
    </xf>
    <xf numFmtId="3" fontId="2" fillId="4" borderId="1" xfId="0" applyNumberFormat="1" applyFont="1" applyFill="1" applyBorder="1" applyAlignment="1">
      <alignment vertical="center"/>
    </xf>
    <xf numFmtId="3" fontId="0" fillId="0" borderId="0" xfId="0" applyNumberFormat="1"/>
    <xf numFmtId="164" fontId="1" fillId="3" borderId="1" xfId="0" applyNumberFormat="1" applyFont="1" applyFill="1" applyBorder="1" applyAlignment="1">
      <alignment horizontal="right" vertical="center" wrapText="1"/>
    </xf>
    <xf numFmtId="165" fontId="1" fillId="3" borderId="1" xfId="0" applyNumberFormat="1" applyFont="1" applyFill="1" applyBorder="1" applyAlignment="1">
      <alignment horizontal="right" vertical="center" wrapText="1"/>
    </xf>
    <xf numFmtId="168" fontId="0" fillId="0" borderId="0" xfId="3" applyNumberFormat="1" applyFont="1"/>
    <xf numFmtId="3" fontId="1" fillId="3" borderId="1" xfId="0" applyNumberFormat="1" applyFont="1" applyFill="1" applyBorder="1" applyAlignment="1">
      <alignment vertical="center"/>
    </xf>
    <xf numFmtId="3" fontId="2" fillId="3" borderId="1" xfId="0" applyNumberFormat="1" applyFont="1" applyFill="1" applyBorder="1" applyAlignment="1">
      <alignment vertical="center"/>
    </xf>
    <xf numFmtId="164" fontId="2" fillId="3" borderId="1" xfId="0" applyNumberFormat="1" applyFont="1" applyFill="1" applyBorder="1" applyAlignment="1">
      <alignment horizontal="right" vertical="center" wrapText="1"/>
    </xf>
    <xf numFmtId="0" fontId="1" fillId="3" borderId="1" xfId="0" applyFont="1" applyFill="1" applyBorder="1" applyAlignment="1">
      <alignment horizontal="center" vertical="center" wrapText="1"/>
    </xf>
    <xf numFmtId="0" fontId="1" fillId="3" borderId="1" xfId="0" applyFont="1" applyFill="1" applyBorder="1" applyAlignment="1">
      <alignment horizontal="left" vertical="center" wrapText="1"/>
    </xf>
    <xf numFmtId="0" fontId="1" fillId="3" borderId="0" xfId="0" applyFont="1" applyFill="1"/>
    <xf numFmtId="3" fontId="11" fillId="3" borderId="1" xfId="0" applyNumberFormat="1" applyFont="1" applyFill="1" applyBorder="1" applyAlignment="1">
      <alignment horizontal="right" vertical="center" wrapText="1"/>
    </xf>
    <xf numFmtId="9" fontId="1" fillId="2" borderId="1" xfId="4" applyFont="1" applyFill="1" applyBorder="1" applyAlignment="1">
      <alignment horizontal="right" vertical="center" wrapText="1"/>
    </xf>
    <xf numFmtId="3" fontId="2" fillId="3" borderId="1" xfId="0" applyNumberFormat="1" applyFont="1" applyFill="1" applyBorder="1" applyAlignment="1">
      <alignment vertical="center" wrapText="1"/>
    </xf>
    <xf numFmtId="3" fontId="2" fillId="3" borderId="1" xfId="0" applyNumberFormat="1" applyFont="1" applyFill="1" applyBorder="1" applyAlignment="1">
      <alignment horizontal="right" vertical="center" wrapText="1"/>
    </xf>
    <xf numFmtId="0" fontId="0" fillId="0" borderId="0" xfId="0" applyAlignment="1">
      <alignment wrapText="1"/>
    </xf>
    <xf numFmtId="0" fontId="1" fillId="2" borderId="1" xfId="0" applyFont="1" applyFill="1" applyBorder="1" applyAlignment="1">
      <alignment horizontal="center" vertical="center" wrapText="1"/>
    </xf>
    <xf numFmtId="3" fontId="2" fillId="0" borderId="3" xfId="0" applyNumberFormat="1" applyFont="1" applyFill="1" applyBorder="1" applyAlignment="1">
      <alignment vertical="center"/>
    </xf>
    <xf numFmtId="3" fontId="2" fillId="0" borderId="2" xfId="0" applyNumberFormat="1" applyFont="1" applyFill="1" applyBorder="1" applyAlignment="1">
      <alignment vertical="center"/>
    </xf>
    <xf numFmtId="0" fontId="1" fillId="4" borderId="1" xfId="0" applyFont="1" applyFill="1" applyBorder="1" applyAlignment="1">
      <alignment horizontal="center" vertical="center" wrapText="1"/>
    </xf>
    <xf numFmtId="0" fontId="1" fillId="0" borderId="0" xfId="0" applyFont="1" applyAlignment="1">
      <alignment horizontal="center" vertical="top"/>
    </xf>
    <xf numFmtId="0" fontId="3" fillId="0" borderId="0" xfId="0" applyFont="1" applyAlignment="1">
      <alignment horizontal="center" vertical="top"/>
    </xf>
    <xf numFmtId="0" fontId="1" fillId="2" borderId="1" xfId="0" applyFont="1" applyFill="1" applyBorder="1" applyAlignment="1">
      <alignment horizontal="center" vertical="center" wrapText="1"/>
    </xf>
    <xf numFmtId="0" fontId="1" fillId="0" borderId="0" xfId="0" applyFont="1" applyAlignment="1">
      <alignment horizontal="center" vertical="top" wrapText="1"/>
    </xf>
    <xf numFmtId="0" fontId="15" fillId="0" borderId="2" xfId="0" applyFont="1" applyBorder="1" applyAlignment="1">
      <alignment horizontal="center" vertical="center" wrapText="1"/>
    </xf>
    <xf numFmtId="3" fontId="1" fillId="2" borderId="1" xfId="0" applyNumberFormat="1" applyFont="1" applyFill="1" applyBorder="1" applyAlignment="1">
      <alignment horizontal="center" vertical="center" wrapText="1"/>
    </xf>
    <xf numFmtId="0" fontId="1" fillId="0" borderId="0" xfId="0" applyFont="1" applyAlignment="1">
      <alignment horizontal="center" vertical="center"/>
    </xf>
    <xf numFmtId="0" fontId="3" fillId="0" borderId="0" xfId="0" applyFont="1" applyAlignment="1">
      <alignment horizontal="center" vertical="center"/>
    </xf>
    <xf numFmtId="0" fontId="1" fillId="0" borderId="0" xfId="0" applyFont="1" applyAlignment="1">
      <alignment horizontal="center" vertical="center" wrapText="1"/>
    </xf>
    <xf numFmtId="0" fontId="4" fillId="2" borderId="1" xfId="0" applyFont="1" applyFill="1" applyBorder="1" applyAlignment="1">
      <alignment horizontal="left" vertical="center" wrapText="1"/>
    </xf>
  </cellXfs>
  <cellStyles count="5">
    <cellStyle name="Comma" xfId="3" builtinId="3"/>
    <cellStyle name="Comma 2" xfId="1"/>
    <cellStyle name="Normal" xfId="0" builtinId="0"/>
    <cellStyle name="Normal 10" xfId="2"/>
    <cellStyle name="Percent" xfId="4"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6"/>
  <sheetViews>
    <sheetView tabSelected="1" topLeftCell="A10" workbookViewId="0">
      <selection activeCell="F25" sqref="F25"/>
    </sheetView>
  </sheetViews>
  <sheetFormatPr defaultColWidth="9.140625" defaultRowHeight="18.75"/>
  <cols>
    <col min="1" max="1" width="7.28515625" style="4" customWidth="1"/>
    <col min="2" max="2" width="32.85546875" style="4" customWidth="1"/>
    <col min="3" max="6" width="14" style="4" customWidth="1"/>
    <col min="7" max="7" width="14" style="47" hidden="1" customWidth="1"/>
    <col min="8" max="10" width="6.85546875" style="4" customWidth="1"/>
    <col min="11" max="16384" width="9.140625" style="4"/>
  </cols>
  <sheetData>
    <row r="1" spans="1:7">
      <c r="A1" s="73" t="s">
        <v>0</v>
      </c>
      <c r="B1" s="73"/>
      <c r="F1" s="15" t="s">
        <v>1</v>
      </c>
    </row>
    <row r="2" spans="1:7">
      <c r="A2" s="74" t="s">
        <v>36</v>
      </c>
      <c r="B2" s="74"/>
    </row>
    <row r="3" spans="1:7">
      <c r="A3" s="17"/>
      <c r="B3" s="17"/>
    </row>
    <row r="4" spans="1:7">
      <c r="A4" s="76" t="s">
        <v>108</v>
      </c>
      <c r="B4" s="76"/>
      <c r="C4" s="76"/>
      <c r="D4" s="76"/>
      <c r="E4" s="76"/>
      <c r="F4" s="76"/>
      <c r="G4" s="48"/>
    </row>
    <row r="5" spans="1:7" ht="18.75" customHeight="1">
      <c r="B5" s="5"/>
      <c r="C5" s="5"/>
      <c r="D5" s="5"/>
      <c r="E5" s="5"/>
      <c r="F5" s="5"/>
      <c r="G5" s="49"/>
    </row>
    <row r="6" spans="1:7">
      <c r="A6" s="3" t="s">
        <v>2</v>
      </c>
      <c r="F6" s="18" t="s">
        <v>37</v>
      </c>
    </row>
    <row r="7" spans="1:7" ht="42.75" customHeight="1">
      <c r="A7" s="75" t="s">
        <v>4</v>
      </c>
      <c r="B7" s="75" t="s">
        <v>5</v>
      </c>
      <c r="C7" s="75" t="s">
        <v>6</v>
      </c>
      <c r="D7" s="75" t="s">
        <v>39</v>
      </c>
      <c r="E7" s="75" t="s">
        <v>3</v>
      </c>
      <c r="F7" s="75"/>
      <c r="G7" s="72" t="s">
        <v>39</v>
      </c>
    </row>
    <row r="8" spans="1:7" ht="56.25">
      <c r="A8" s="75"/>
      <c r="B8" s="75"/>
      <c r="C8" s="75"/>
      <c r="D8" s="75"/>
      <c r="E8" s="6" t="s">
        <v>6</v>
      </c>
      <c r="F8" s="6" t="s">
        <v>7</v>
      </c>
      <c r="G8" s="72"/>
    </row>
    <row r="9" spans="1:7" s="16" customFormat="1" ht="37.5">
      <c r="A9" s="6" t="s">
        <v>8</v>
      </c>
      <c r="B9" s="7" t="s">
        <v>9</v>
      </c>
      <c r="C9" s="8">
        <f>+C10+C15</f>
        <v>4000000</v>
      </c>
      <c r="D9" s="8">
        <f>+D10+D15</f>
        <v>1303648.741292</v>
      </c>
      <c r="E9" s="9">
        <f>D9/C9</f>
        <v>0.32591218532300004</v>
      </c>
      <c r="F9" s="9">
        <f>D9/G9</f>
        <v>1.4737971482616605</v>
      </c>
      <c r="G9" s="50">
        <v>884551</v>
      </c>
    </row>
    <row r="10" spans="1:7" s="16" customFormat="1">
      <c r="A10" s="6" t="s">
        <v>10</v>
      </c>
      <c r="B10" s="7" t="s">
        <v>11</v>
      </c>
      <c r="C10" s="8">
        <f>SUM(C11:C14)</f>
        <v>4000000</v>
      </c>
      <c r="D10" s="8">
        <f>SUM(D11:D14)</f>
        <v>1303648.741292</v>
      </c>
      <c r="E10" s="9">
        <f>D10/C10</f>
        <v>0.32591218532300004</v>
      </c>
      <c r="F10" s="9">
        <f>D10/G10</f>
        <v>1.476283904840096</v>
      </c>
      <c r="G10" s="50">
        <v>883061</v>
      </c>
    </row>
    <row r="11" spans="1:7">
      <c r="A11" s="10" t="s">
        <v>12</v>
      </c>
      <c r="B11" s="11" t="s">
        <v>13</v>
      </c>
      <c r="C11" s="12">
        <f>+'60'!C10</f>
        <v>3947000</v>
      </c>
      <c r="D11" s="12">
        <f>+'60'!D10</f>
        <v>1302210.741292</v>
      </c>
      <c r="E11" s="13">
        <f>D11/C11</f>
        <v>0.32992418071750695</v>
      </c>
      <c r="F11" s="13">
        <f>D11/G11</f>
        <v>1.4776691796881738</v>
      </c>
      <c r="G11" s="46">
        <v>881260</v>
      </c>
    </row>
    <row r="12" spans="1:7">
      <c r="A12" s="10" t="s">
        <v>14</v>
      </c>
      <c r="B12" s="11" t="s">
        <v>15</v>
      </c>
      <c r="C12" s="14"/>
      <c r="D12" s="14"/>
      <c r="E12" s="13"/>
      <c r="F12" s="13"/>
      <c r="G12" s="51"/>
    </row>
    <row r="13" spans="1:7" ht="37.5">
      <c r="A13" s="10" t="s">
        <v>16</v>
      </c>
      <c r="B13" s="11" t="s">
        <v>104</v>
      </c>
      <c r="C13" s="12">
        <f>+'60'!C31</f>
        <v>53000</v>
      </c>
      <c r="D13" s="12">
        <f>+'60'!D31</f>
        <v>1438</v>
      </c>
      <c r="E13" s="13">
        <f>D13/C13</f>
        <v>2.7132075471698113E-2</v>
      </c>
      <c r="F13" s="13">
        <f>D13/G13</f>
        <v>0.79844530816213211</v>
      </c>
      <c r="G13" s="46">
        <v>1801</v>
      </c>
    </row>
    <row r="14" spans="1:7">
      <c r="A14" s="10" t="s">
        <v>17</v>
      </c>
      <c r="B14" s="11" t="s">
        <v>18</v>
      </c>
      <c r="C14" s="12"/>
      <c r="D14" s="12"/>
      <c r="E14" s="13"/>
      <c r="F14" s="13"/>
      <c r="G14" s="46"/>
    </row>
    <row r="15" spans="1:7" s="63" customFormat="1" ht="37.5">
      <c r="A15" s="61" t="s">
        <v>19</v>
      </c>
      <c r="B15" s="62" t="s">
        <v>20</v>
      </c>
      <c r="C15" s="55"/>
      <c r="D15" s="55"/>
      <c r="E15" s="56"/>
      <c r="F15" s="56"/>
      <c r="G15" s="55"/>
    </row>
    <row r="16" spans="1:7" s="16" customFormat="1">
      <c r="A16" s="6" t="s">
        <v>21</v>
      </c>
      <c r="B16" s="7" t="s">
        <v>22</v>
      </c>
      <c r="C16" s="8">
        <f>+C17+C24</f>
        <v>8048242</v>
      </c>
      <c r="D16" s="8">
        <f>+D17+D24</f>
        <v>1741450.9</v>
      </c>
      <c r="E16" s="9">
        <f t="shared" ref="E16:E25" si="0">D16/C16</f>
        <v>0.21637655776255235</v>
      </c>
      <c r="F16" s="9">
        <f>D16/G16</f>
        <v>1.5371759696828398</v>
      </c>
      <c r="G16" s="50">
        <v>1132889.75</v>
      </c>
    </row>
    <row r="17" spans="1:7" s="16" customFormat="1">
      <c r="A17" s="6" t="s">
        <v>23</v>
      </c>
      <c r="B17" s="7" t="s">
        <v>24</v>
      </c>
      <c r="C17" s="1">
        <f>SUM(C18:C23)</f>
        <v>5855557</v>
      </c>
      <c r="D17" s="1">
        <f>SUM(D18:D23)</f>
        <v>1470049</v>
      </c>
      <c r="E17" s="9">
        <f t="shared" si="0"/>
        <v>0.25105194945587583</v>
      </c>
      <c r="F17" s="9">
        <f>D17/G17</f>
        <v>1.4771852820978146</v>
      </c>
      <c r="G17" s="52">
        <v>995169</v>
      </c>
    </row>
    <row r="18" spans="1:7">
      <c r="A18" s="10" t="s">
        <v>12</v>
      </c>
      <c r="B18" s="11" t="s">
        <v>25</v>
      </c>
      <c r="C18" s="2">
        <v>1382080</v>
      </c>
      <c r="D18" s="60">
        <f>+'61'!D11</f>
        <v>210700</v>
      </c>
      <c r="E18" s="13">
        <f t="shared" si="0"/>
        <v>0.1524513776337115</v>
      </c>
      <c r="F18" s="13">
        <f>D18/G18</f>
        <v>1.2851087188557837</v>
      </c>
      <c r="G18" s="46">
        <v>163955</v>
      </c>
    </row>
    <row r="19" spans="1:7">
      <c r="A19" s="10" t="s">
        <v>14</v>
      </c>
      <c r="B19" s="11" t="s">
        <v>26</v>
      </c>
      <c r="C19" s="2">
        <v>4351215</v>
      </c>
      <c r="D19" s="12">
        <f>+'61'!D15</f>
        <v>1254475</v>
      </c>
      <c r="E19" s="13">
        <f t="shared" si="0"/>
        <v>0.28830453103328613</v>
      </c>
      <c r="F19" s="13">
        <f>D19/G19</f>
        <v>1.5092082183408846</v>
      </c>
      <c r="G19" s="46">
        <v>831214</v>
      </c>
    </row>
    <row r="20" spans="1:7" ht="37.5">
      <c r="A20" s="10" t="s">
        <v>16</v>
      </c>
      <c r="B20" s="11" t="s">
        <v>27</v>
      </c>
      <c r="C20" s="2">
        <v>8100</v>
      </c>
      <c r="D20" s="12">
        <f>+'61'!D27</f>
        <v>3874</v>
      </c>
      <c r="E20" s="13">
        <f t="shared" si="0"/>
        <v>0.47827160493827159</v>
      </c>
      <c r="F20" s="13"/>
      <c r="G20" s="46"/>
    </row>
    <row r="21" spans="1:7" ht="37.5">
      <c r="A21" s="10" t="s">
        <v>17</v>
      </c>
      <c r="B21" s="11" t="s">
        <v>28</v>
      </c>
      <c r="C21" s="2">
        <v>1000</v>
      </c>
      <c r="D21" s="2">
        <f>+'61'!D28</f>
        <v>1000</v>
      </c>
      <c r="E21" s="13">
        <f t="shared" si="0"/>
        <v>1</v>
      </c>
      <c r="F21" s="13"/>
      <c r="G21" s="53"/>
    </row>
    <row r="22" spans="1:7">
      <c r="A22" s="10" t="s">
        <v>29</v>
      </c>
      <c r="B22" s="11" t="s">
        <v>30</v>
      </c>
      <c r="C22" s="2">
        <v>113162</v>
      </c>
      <c r="D22" s="12"/>
      <c r="E22" s="13">
        <f t="shared" si="0"/>
        <v>0</v>
      </c>
      <c r="F22" s="13"/>
      <c r="G22" s="46"/>
    </row>
    <row r="23" spans="1:7" ht="37.5">
      <c r="A23" s="10">
        <v>6</v>
      </c>
      <c r="B23" s="11" t="s">
        <v>38</v>
      </c>
      <c r="C23" s="2"/>
      <c r="D23" s="12"/>
      <c r="E23" s="13"/>
      <c r="F23" s="13"/>
      <c r="G23" s="46"/>
    </row>
    <row r="24" spans="1:7" s="16" customFormat="1" ht="56.25">
      <c r="A24" s="6" t="s">
        <v>19</v>
      </c>
      <c r="B24" s="7" t="s">
        <v>31</v>
      </c>
      <c r="C24" s="1">
        <f>+'61'!C31</f>
        <v>2192685</v>
      </c>
      <c r="D24" s="8">
        <f>+'61'!D31</f>
        <v>271401.90000000002</v>
      </c>
      <c r="E24" s="9">
        <f t="shared" si="0"/>
        <v>0.12377605538415232</v>
      </c>
      <c r="F24" s="9">
        <f>D24/G24</f>
        <v>1.9706681818099308</v>
      </c>
      <c r="G24" s="50">
        <v>137720.75</v>
      </c>
    </row>
    <row r="25" spans="1:7" s="16" customFormat="1" ht="37.5">
      <c r="A25" s="6" t="s">
        <v>32</v>
      </c>
      <c r="B25" s="7" t="s">
        <v>33</v>
      </c>
      <c r="C25" s="8">
        <v>197500</v>
      </c>
      <c r="D25" s="8"/>
      <c r="E25" s="9">
        <f t="shared" si="0"/>
        <v>0</v>
      </c>
      <c r="F25" s="9"/>
      <c r="G25" s="50"/>
    </row>
    <row r="26" spans="1:7" s="16" customFormat="1">
      <c r="A26" s="6" t="s">
        <v>34</v>
      </c>
      <c r="B26" s="7" t="s">
        <v>35</v>
      </c>
      <c r="C26" s="8">
        <v>33768</v>
      </c>
      <c r="D26" s="8">
        <v>10338</v>
      </c>
      <c r="E26" s="9">
        <f t="shared" ref="E26" si="1">D26/C26</f>
        <v>0.30614783226723524</v>
      </c>
      <c r="F26" s="9"/>
      <c r="G26" s="50"/>
    </row>
  </sheetData>
  <mergeCells count="9">
    <mergeCell ref="G7:G8"/>
    <mergeCell ref="A1:B1"/>
    <mergeCell ref="A2:B2"/>
    <mergeCell ref="E7:F7"/>
    <mergeCell ref="A7:A8"/>
    <mergeCell ref="B7:B8"/>
    <mergeCell ref="C7:C8"/>
    <mergeCell ref="D7:D8"/>
    <mergeCell ref="A4:F4"/>
  </mergeCells>
  <printOptions horizontalCentered="1"/>
  <pageMargins left="0.11811023622047245" right="0.11811023622047245" top="0.78740157480314965" bottom="0.59055118110236227"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1"/>
  <sheetViews>
    <sheetView topLeftCell="A4" zoomScaleNormal="100" workbookViewId="0">
      <selection activeCell="C10" sqref="C10"/>
    </sheetView>
  </sheetViews>
  <sheetFormatPr defaultRowHeight="15"/>
  <cols>
    <col min="2" max="2" width="32" customWidth="1"/>
    <col min="3" max="4" width="13.28515625" customWidth="1"/>
    <col min="5" max="5" width="12.42578125" customWidth="1"/>
    <col min="6" max="6" width="16.140625" customWidth="1"/>
    <col min="7" max="7" width="17" hidden="1" customWidth="1"/>
    <col min="8" max="8" width="0" hidden="1" customWidth="1"/>
  </cols>
  <sheetData>
    <row r="1" spans="1:8" ht="18.75">
      <c r="A1" s="73" t="s">
        <v>0</v>
      </c>
      <c r="B1" s="73"/>
      <c r="C1" s="32"/>
      <c r="D1" s="15"/>
      <c r="E1" s="32"/>
      <c r="F1" s="15" t="s">
        <v>70</v>
      </c>
    </row>
    <row r="2" spans="1:8" ht="18.75">
      <c r="A2" s="74" t="s">
        <v>36</v>
      </c>
      <c r="B2" s="74"/>
      <c r="C2" s="32"/>
      <c r="D2" s="32"/>
      <c r="E2" s="32"/>
      <c r="F2" s="32"/>
    </row>
    <row r="3" spans="1:8" ht="18.75">
      <c r="A3" s="20"/>
      <c r="B3" s="20"/>
      <c r="C3" s="32"/>
      <c r="D3" s="32"/>
      <c r="E3" s="32"/>
      <c r="F3" s="32"/>
    </row>
    <row r="4" spans="1:8" ht="18.75">
      <c r="A4" s="73" t="s">
        <v>109</v>
      </c>
      <c r="B4" s="73"/>
      <c r="C4" s="73"/>
      <c r="D4" s="73"/>
      <c r="E4" s="73"/>
      <c r="F4" s="73"/>
    </row>
    <row r="5" spans="1:8" ht="18.75">
      <c r="A5" s="33" t="s">
        <v>2</v>
      </c>
      <c r="B5" s="32"/>
      <c r="C5" s="32"/>
      <c r="D5" s="32"/>
      <c r="E5" s="32"/>
      <c r="F5" s="32"/>
    </row>
    <row r="6" spans="1:8" ht="18.75">
      <c r="A6" s="3" t="s">
        <v>2</v>
      </c>
      <c r="B6" s="4"/>
      <c r="C6" s="4"/>
      <c r="D6" s="4"/>
      <c r="E6" s="4"/>
      <c r="F6" s="18" t="s">
        <v>37</v>
      </c>
    </row>
    <row r="7" spans="1:8" ht="49.5" customHeight="1">
      <c r="A7" s="75" t="s">
        <v>4</v>
      </c>
      <c r="B7" s="75" t="s">
        <v>5</v>
      </c>
      <c r="C7" s="75" t="s">
        <v>6</v>
      </c>
      <c r="D7" s="75" t="s">
        <v>105</v>
      </c>
      <c r="E7" s="75" t="s">
        <v>3</v>
      </c>
      <c r="F7" s="75"/>
      <c r="G7" s="77" t="s">
        <v>110</v>
      </c>
    </row>
    <row r="8" spans="1:8" ht="56.25">
      <c r="A8" s="75"/>
      <c r="B8" s="75"/>
      <c r="C8" s="75"/>
      <c r="D8" s="75"/>
      <c r="E8" s="21" t="s">
        <v>6</v>
      </c>
      <c r="F8" s="21" t="s">
        <v>7</v>
      </c>
      <c r="G8" s="77"/>
    </row>
    <row r="9" spans="1:8" ht="37.5">
      <c r="A9" s="21" t="s">
        <v>8</v>
      </c>
      <c r="B9" s="7" t="s">
        <v>71</v>
      </c>
      <c r="C9" s="38">
        <f>+C10+C30+C31+C38</f>
        <v>4000000</v>
      </c>
      <c r="D9" s="38">
        <f t="shared" ref="D9:F9" si="0">+D10+D30+D31+D38</f>
        <v>1307265.741292</v>
      </c>
      <c r="E9" s="65">
        <f t="shared" si="0"/>
        <v>0.35705625618920506</v>
      </c>
      <c r="F9" s="65">
        <f t="shared" si="0"/>
        <v>2.2761144878503057</v>
      </c>
      <c r="G9" s="38">
        <v>884551</v>
      </c>
    </row>
    <row r="10" spans="1:8" ht="18.75">
      <c r="A10" s="21" t="s">
        <v>10</v>
      </c>
      <c r="B10" s="7" t="s">
        <v>13</v>
      </c>
      <c r="C10" s="38">
        <v>3947000</v>
      </c>
      <c r="D10" s="38">
        <f>SUM(D12:D19,D25:D29)</f>
        <v>1302210.741292</v>
      </c>
      <c r="E10" s="9">
        <f t="shared" ref="E10" si="1">D10/C10</f>
        <v>0.32992418071750695</v>
      </c>
      <c r="F10" s="9">
        <f t="shared" ref="F10:F15" si="2">D10/G10</f>
        <v>1.4776691796881738</v>
      </c>
      <c r="G10" s="38">
        <v>881260</v>
      </c>
      <c r="H10" s="54">
        <f>+'59'!D11-'60'!D10</f>
        <v>0</v>
      </c>
    </row>
    <row r="11" spans="1:8" ht="18.75">
      <c r="A11" s="69"/>
      <c r="B11" s="82" t="s">
        <v>46</v>
      </c>
      <c r="C11" s="38"/>
      <c r="D11" s="38"/>
      <c r="E11" s="9"/>
      <c r="F11" s="9"/>
      <c r="G11" s="38"/>
      <c r="H11" s="54"/>
    </row>
    <row r="12" spans="1:8" ht="18.75">
      <c r="A12" s="10" t="s">
        <v>12</v>
      </c>
      <c r="B12" s="11" t="s">
        <v>72</v>
      </c>
      <c r="C12" s="40">
        <f>571000+43000</f>
        <v>614000</v>
      </c>
      <c r="D12" s="41">
        <v>246096</v>
      </c>
      <c r="E12" s="13">
        <f>D12/C12</f>
        <v>0.40080781758957656</v>
      </c>
      <c r="F12" s="13">
        <f t="shared" si="2"/>
        <v>1.436251794614406</v>
      </c>
      <c r="G12" s="41">
        <v>171346</v>
      </c>
    </row>
    <row r="13" spans="1:8" ht="56.25">
      <c r="A13" s="10" t="s">
        <v>14</v>
      </c>
      <c r="B13" s="11" t="s">
        <v>73</v>
      </c>
      <c r="C13" s="40">
        <v>340000</v>
      </c>
      <c r="D13" s="41">
        <v>123764</v>
      </c>
      <c r="E13" s="13">
        <f t="shared" ref="E13:E41" si="3">D13/C13</f>
        <v>0.36401176470588237</v>
      </c>
      <c r="F13" s="13">
        <f t="shared" si="2"/>
        <v>1.1753689528765978</v>
      </c>
      <c r="G13" s="41">
        <v>105298</v>
      </c>
    </row>
    <row r="14" spans="1:8" ht="37.5">
      <c r="A14" s="10" t="s">
        <v>16</v>
      </c>
      <c r="B14" s="11" t="s">
        <v>74</v>
      </c>
      <c r="C14" s="40">
        <v>1236000</v>
      </c>
      <c r="D14" s="41">
        <v>352607</v>
      </c>
      <c r="E14" s="13">
        <f t="shared" si="3"/>
        <v>0.28528074433656958</v>
      </c>
      <c r="F14" s="13">
        <f t="shared" si="2"/>
        <v>1.1315287850587255</v>
      </c>
      <c r="G14" s="41">
        <v>311620</v>
      </c>
    </row>
    <row r="15" spans="1:8" ht="18.75">
      <c r="A15" s="10" t="s">
        <v>17</v>
      </c>
      <c r="B15" s="11" t="s">
        <v>75</v>
      </c>
      <c r="C15" s="40">
        <v>185000</v>
      </c>
      <c r="D15" s="41">
        <v>77171</v>
      </c>
      <c r="E15" s="13">
        <f t="shared" si="3"/>
        <v>0.41714054054054056</v>
      </c>
      <c r="F15" s="13">
        <f t="shared" si="2"/>
        <v>1.1578023494816438</v>
      </c>
      <c r="G15" s="41">
        <v>66653</v>
      </c>
    </row>
    <row r="16" spans="1:8" ht="18.75">
      <c r="A16" s="10" t="s">
        <v>29</v>
      </c>
      <c r="B16" s="11" t="s">
        <v>76</v>
      </c>
      <c r="C16" s="40">
        <v>218000</v>
      </c>
      <c r="D16" s="41">
        <v>67730</v>
      </c>
      <c r="E16" s="13">
        <f t="shared" si="3"/>
        <v>0.31068807339449539</v>
      </c>
      <c r="F16" s="13">
        <f t="shared" ref="F16:F19" si="4">D16/G16</f>
        <v>1.5744572039611326</v>
      </c>
      <c r="G16" s="41">
        <v>43018</v>
      </c>
    </row>
    <row r="17" spans="1:7" ht="18.75">
      <c r="A17" s="10" t="s">
        <v>52</v>
      </c>
      <c r="B17" s="11" t="s">
        <v>77</v>
      </c>
      <c r="C17" s="40">
        <v>140000</v>
      </c>
      <c r="D17" s="41">
        <v>26321</v>
      </c>
      <c r="E17" s="13">
        <f t="shared" si="3"/>
        <v>0.18800714285714284</v>
      </c>
      <c r="F17" s="13">
        <f t="shared" si="4"/>
        <v>0.72219173571859741</v>
      </c>
      <c r="G17" s="41">
        <v>36446</v>
      </c>
    </row>
    <row r="18" spans="1:7" ht="18.75">
      <c r="A18" s="10" t="s">
        <v>54</v>
      </c>
      <c r="B18" s="11" t="s">
        <v>78</v>
      </c>
      <c r="C18" s="40">
        <v>58000</v>
      </c>
      <c r="D18" s="64">
        <v>20038.877387</v>
      </c>
      <c r="E18" s="13">
        <f t="shared" si="3"/>
        <v>0.3454978859827586</v>
      </c>
      <c r="F18" s="13">
        <f t="shared" si="4"/>
        <v>1.0444531109663295</v>
      </c>
      <c r="G18" s="41">
        <v>19186</v>
      </c>
    </row>
    <row r="19" spans="1:7" ht="18.75">
      <c r="A19" s="10" t="s">
        <v>56</v>
      </c>
      <c r="B19" s="11" t="s">
        <v>79</v>
      </c>
      <c r="C19" s="40">
        <f>SUM(C20:C24)</f>
        <v>840000</v>
      </c>
      <c r="D19" s="40">
        <f>SUM(D20:D24)</f>
        <v>256515.86390500001</v>
      </c>
      <c r="E19" s="13">
        <f t="shared" si="3"/>
        <v>0.30537602845833334</v>
      </c>
      <c r="F19" s="13">
        <f t="shared" si="4"/>
        <v>3.2718025548455398</v>
      </c>
      <c r="G19" s="40">
        <v>78402</v>
      </c>
    </row>
    <row r="20" spans="1:7" ht="37.5">
      <c r="A20" s="10" t="s">
        <v>80</v>
      </c>
      <c r="B20" s="11" t="s">
        <v>81</v>
      </c>
      <c r="C20" s="40"/>
      <c r="D20" s="41"/>
      <c r="E20" s="13"/>
      <c r="F20" s="13"/>
      <c r="G20" s="41"/>
    </row>
    <row r="21" spans="1:7" ht="37.5">
      <c r="A21" s="10" t="s">
        <v>80</v>
      </c>
      <c r="B21" s="11" t="s">
        <v>82</v>
      </c>
      <c r="C21" s="40">
        <v>4000</v>
      </c>
      <c r="D21" s="41">
        <v>962.86390500000005</v>
      </c>
      <c r="E21" s="13">
        <f t="shared" si="3"/>
        <v>0.24071597625000002</v>
      </c>
      <c r="F21" s="13">
        <f t="shared" ref="F21:F26" si="5">D21/G21</f>
        <v>0.83873162456445993</v>
      </c>
      <c r="G21" s="41">
        <v>1148</v>
      </c>
    </row>
    <row r="22" spans="1:7" ht="18.75">
      <c r="A22" s="10" t="s">
        <v>80</v>
      </c>
      <c r="B22" s="11" t="s">
        <v>83</v>
      </c>
      <c r="C22" s="40">
        <v>800000</v>
      </c>
      <c r="D22" s="41">
        <v>221522</v>
      </c>
      <c r="E22" s="13">
        <f t="shared" si="3"/>
        <v>0.2769025</v>
      </c>
      <c r="F22" s="13">
        <f t="shared" si="5"/>
        <v>3.036627827278958</v>
      </c>
      <c r="G22" s="41">
        <v>72950</v>
      </c>
    </row>
    <row r="23" spans="1:7" ht="37.5">
      <c r="A23" s="10" t="s">
        <v>80</v>
      </c>
      <c r="B23" s="11" t="s">
        <v>84</v>
      </c>
      <c r="C23" s="40">
        <v>35000</v>
      </c>
      <c r="D23" s="41">
        <v>3018</v>
      </c>
      <c r="E23" s="13">
        <f t="shared" si="3"/>
        <v>8.6228571428571432E-2</v>
      </c>
      <c r="F23" s="13">
        <f t="shared" si="5"/>
        <v>0.92548298068077273</v>
      </c>
      <c r="G23" s="41">
        <v>3261</v>
      </c>
    </row>
    <row r="24" spans="1:7" ht="56.25">
      <c r="A24" s="10" t="s">
        <v>80</v>
      </c>
      <c r="B24" s="11" t="s">
        <v>85</v>
      </c>
      <c r="C24" s="40">
        <v>1000</v>
      </c>
      <c r="D24" s="41">
        <v>31013</v>
      </c>
      <c r="E24" s="13">
        <f t="shared" si="3"/>
        <v>31.013000000000002</v>
      </c>
      <c r="F24" s="13">
        <f t="shared" si="5"/>
        <v>29.734419942473632</v>
      </c>
      <c r="G24" s="41">
        <v>1043</v>
      </c>
    </row>
    <row r="25" spans="1:7" ht="37.5">
      <c r="A25" s="10" t="s">
        <v>58</v>
      </c>
      <c r="B25" s="11" t="s">
        <v>86</v>
      </c>
      <c r="C25" s="40">
        <v>39800</v>
      </c>
      <c r="D25" s="41">
        <v>10068</v>
      </c>
      <c r="E25" s="13">
        <f t="shared" si="3"/>
        <v>0.252964824120603</v>
      </c>
      <c r="F25" s="13">
        <f t="shared" si="5"/>
        <v>3.2677702044790653</v>
      </c>
      <c r="G25" s="41">
        <v>3081</v>
      </c>
    </row>
    <row r="26" spans="1:7" ht="112.5">
      <c r="A26" s="10" t="s">
        <v>60</v>
      </c>
      <c r="B26" s="11" t="s">
        <v>87</v>
      </c>
      <c r="C26" s="40">
        <v>25473</v>
      </c>
      <c r="D26" s="41">
        <v>1000</v>
      </c>
      <c r="E26" s="13">
        <f t="shared" si="3"/>
        <v>3.9257252777450631E-2</v>
      </c>
      <c r="F26" s="13">
        <f t="shared" si="5"/>
        <v>0.74850299401197606</v>
      </c>
      <c r="G26" s="41">
        <v>1336</v>
      </c>
    </row>
    <row r="27" spans="1:7" ht="37.5">
      <c r="A27" s="10" t="s">
        <v>88</v>
      </c>
      <c r="B27" s="11" t="s">
        <v>89</v>
      </c>
      <c r="C27" s="40">
        <v>80000</v>
      </c>
      <c r="D27" s="41">
        <v>25433</v>
      </c>
      <c r="E27" s="13">
        <f t="shared" si="3"/>
        <v>0.31791249999999999</v>
      </c>
      <c r="F27" s="13">
        <f>D27/G27</f>
        <v>1.1154824561403509</v>
      </c>
      <c r="G27" s="41">
        <v>22800</v>
      </c>
    </row>
    <row r="28" spans="1:7" ht="37.5">
      <c r="A28" s="10" t="s">
        <v>90</v>
      </c>
      <c r="B28" s="11" t="s">
        <v>91</v>
      </c>
      <c r="C28" s="40">
        <v>4000</v>
      </c>
      <c r="D28" s="41">
        <v>401</v>
      </c>
      <c r="E28" s="13">
        <f t="shared" si="3"/>
        <v>0.10025000000000001</v>
      </c>
      <c r="F28" s="13">
        <f>D28/G28</f>
        <v>0.42569002123142252</v>
      </c>
      <c r="G28" s="41">
        <v>942</v>
      </c>
    </row>
    <row r="29" spans="1:7" ht="18.75">
      <c r="A29" s="10" t="s">
        <v>92</v>
      </c>
      <c r="B29" s="11" t="s">
        <v>93</v>
      </c>
      <c r="C29" s="40">
        <v>105000</v>
      </c>
      <c r="D29" s="41">
        <v>95065</v>
      </c>
      <c r="E29" s="13">
        <f t="shared" si="3"/>
        <v>0.9053809523809524</v>
      </c>
      <c r="F29" s="13">
        <f>D29/G29</f>
        <v>4.4986276736702635</v>
      </c>
      <c r="G29" s="41">
        <v>21132</v>
      </c>
    </row>
    <row r="30" spans="1:7" s="43" customFormat="1" ht="18.75">
      <c r="A30" s="39" t="s">
        <v>19</v>
      </c>
      <c r="B30" s="7" t="s">
        <v>15</v>
      </c>
      <c r="C30" s="38"/>
      <c r="D30" s="42"/>
      <c r="E30" s="9"/>
      <c r="F30" s="9"/>
      <c r="G30" s="42"/>
    </row>
    <row r="31" spans="1:7" ht="37.5">
      <c r="A31" s="34" t="s">
        <v>62</v>
      </c>
      <c r="B31" s="35" t="s">
        <v>94</v>
      </c>
      <c r="C31" s="38">
        <f>SUM(C32:C37)</f>
        <v>53000</v>
      </c>
      <c r="D31" s="38">
        <f>SUM(D32:D37)</f>
        <v>1438</v>
      </c>
      <c r="E31" s="9">
        <f t="shared" si="3"/>
        <v>2.7132075471698113E-2</v>
      </c>
      <c r="F31" s="9">
        <f>D31/G31</f>
        <v>0.79844530816213211</v>
      </c>
      <c r="G31" s="38">
        <v>1801</v>
      </c>
    </row>
    <row r="32" spans="1:7" ht="37.5">
      <c r="A32" s="36">
        <v>1</v>
      </c>
      <c r="B32" s="37" t="s">
        <v>95</v>
      </c>
      <c r="C32" s="40">
        <v>14000</v>
      </c>
      <c r="D32" s="41"/>
      <c r="E32" s="13">
        <f t="shared" si="3"/>
        <v>0</v>
      </c>
      <c r="F32" s="13">
        <f>D32/G32</f>
        <v>0</v>
      </c>
      <c r="G32" s="41">
        <v>265</v>
      </c>
    </row>
    <row r="33" spans="1:7" ht="18.75">
      <c r="A33" s="36">
        <v>2</v>
      </c>
      <c r="B33" s="37" t="s">
        <v>96</v>
      </c>
      <c r="C33" s="40"/>
      <c r="D33" s="41"/>
      <c r="E33" s="13"/>
      <c r="F33" s="13"/>
      <c r="G33" s="41"/>
    </row>
    <row r="34" spans="1:7" ht="18.75">
      <c r="A34" s="36">
        <v>3</v>
      </c>
      <c r="B34" s="37" t="s">
        <v>97</v>
      </c>
      <c r="C34" s="40">
        <v>33000</v>
      </c>
      <c r="D34" s="41">
        <v>1430</v>
      </c>
      <c r="E34" s="13">
        <f t="shared" si="3"/>
        <v>4.3333333333333335E-2</v>
      </c>
      <c r="F34" s="13">
        <f>D34/G34</f>
        <v>0.93403004572175052</v>
      </c>
      <c r="G34" s="41">
        <v>1531</v>
      </c>
    </row>
    <row r="35" spans="1:7" ht="37.5">
      <c r="A35" s="36">
        <v>4</v>
      </c>
      <c r="B35" s="37" t="s">
        <v>98</v>
      </c>
      <c r="C35" s="40"/>
      <c r="D35" s="41"/>
      <c r="E35" s="13"/>
      <c r="F35" s="13"/>
      <c r="G35" s="41"/>
    </row>
    <row r="36" spans="1:7" ht="37.5">
      <c r="A36" s="36">
        <v>5</v>
      </c>
      <c r="B36" s="37" t="s">
        <v>99</v>
      </c>
      <c r="C36" s="40"/>
      <c r="D36" s="41"/>
      <c r="E36" s="13"/>
      <c r="F36" s="13"/>
      <c r="G36" s="41"/>
    </row>
    <row r="37" spans="1:7" ht="18.75">
      <c r="A37" s="36">
        <v>6</v>
      </c>
      <c r="B37" s="37" t="s">
        <v>100</v>
      </c>
      <c r="C37" s="40">
        <v>6000</v>
      </c>
      <c r="D37" s="41">
        <v>8</v>
      </c>
      <c r="E37" s="13">
        <f t="shared" si="3"/>
        <v>1.3333333333333333E-3</v>
      </c>
      <c r="F37" s="13">
        <f>D37/G37</f>
        <v>1.6</v>
      </c>
      <c r="G37" s="41">
        <v>5</v>
      </c>
    </row>
    <row r="38" spans="1:7" ht="18.75">
      <c r="A38" s="21" t="s">
        <v>63</v>
      </c>
      <c r="B38" s="7" t="s">
        <v>18</v>
      </c>
      <c r="C38" s="38">
        <v>0</v>
      </c>
      <c r="D38" s="38">
        <v>3617</v>
      </c>
      <c r="E38" s="13"/>
      <c r="F38" s="13"/>
      <c r="G38" s="38"/>
    </row>
    <row r="39" spans="1:7" ht="56.25">
      <c r="A39" s="21" t="s">
        <v>21</v>
      </c>
      <c r="B39" s="7" t="s">
        <v>101</v>
      </c>
      <c r="C39" s="38">
        <f>SUM(C40:C41)</f>
        <v>3712800</v>
      </c>
      <c r="D39" s="38">
        <f>SUM(D40:D41)</f>
        <v>1302211.2522220002</v>
      </c>
      <c r="E39" s="9">
        <f t="shared" si="3"/>
        <v>0.35073563138924807</v>
      </c>
      <c r="F39" s="9"/>
      <c r="G39" s="38"/>
    </row>
    <row r="40" spans="1:7" ht="18.75">
      <c r="A40" s="10" t="s">
        <v>12</v>
      </c>
      <c r="B40" s="11" t="s">
        <v>102</v>
      </c>
      <c r="C40" s="66">
        <v>2377500</v>
      </c>
      <c r="D40" s="67">
        <v>854416</v>
      </c>
      <c r="E40" s="13">
        <f>D40/C40</f>
        <v>0.35937581493165088</v>
      </c>
      <c r="F40" s="13"/>
      <c r="G40" s="40"/>
    </row>
    <row r="41" spans="1:7" ht="37.5">
      <c r="A41" s="10" t="s">
        <v>14</v>
      </c>
      <c r="B41" s="11" t="s">
        <v>103</v>
      </c>
      <c r="C41" s="66">
        <v>1335300</v>
      </c>
      <c r="D41" s="67">
        <v>447795.25222200004</v>
      </c>
      <c r="E41" s="13">
        <f t="shared" si="3"/>
        <v>0.33535179526847902</v>
      </c>
      <c r="F41" s="13"/>
      <c r="G41" s="40"/>
    </row>
  </sheetData>
  <mergeCells count="9">
    <mergeCell ref="G7:G8"/>
    <mergeCell ref="A1:B1"/>
    <mergeCell ref="A2:B2"/>
    <mergeCell ref="A4:F4"/>
    <mergeCell ref="A7:A8"/>
    <mergeCell ref="B7:B8"/>
    <mergeCell ref="C7:C8"/>
    <mergeCell ref="D7:D8"/>
    <mergeCell ref="E7:F7"/>
  </mergeCells>
  <printOptions horizontalCentered="1"/>
  <pageMargins left="0.11811023622047245" right="0.11811023622047245" top="0.78740157480314965" bottom="0.78740157480314965"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37"/>
  <sheetViews>
    <sheetView topLeftCell="A19" zoomScaleNormal="100" workbookViewId="0">
      <selection activeCell="G4" sqref="G1:K1048576"/>
    </sheetView>
  </sheetViews>
  <sheetFormatPr defaultRowHeight="15"/>
  <cols>
    <col min="1" max="1" width="4.28515625" bestFit="1" customWidth="1"/>
    <col min="2" max="2" width="39.42578125" bestFit="1" customWidth="1"/>
    <col min="3" max="3" width="13.7109375" bestFit="1" customWidth="1"/>
    <col min="4" max="4" width="15.85546875" bestFit="1" customWidth="1"/>
    <col min="5" max="6" width="12.42578125" customWidth="1"/>
    <col min="7" max="7" width="15.85546875" hidden="1" customWidth="1"/>
    <col min="8" max="8" width="34.28515625" hidden="1" customWidth="1"/>
    <col min="9" max="9" width="27.42578125" hidden="1" customWidth="1"/>
    <col min="10" max="11" width="9.140625" hidden="1" customWidth="1"/>
    <col min="12" max="12" width="9.140625" customWidth="1"/>
  </cols>
  <sheetData>
    <row r="1" spans="1:9" ht="18.75">
      <c r="A1" s="79" t="s">
        <v>0</v>
      </c>
      <c r="B1" s="79"/>
      <c r="C1" s="22"/>
      <c r="D1" s="22"/>
      <c r="E1" s="23"/>
      <c r="F1" s="24" t="s">
        <v>40</v>
      </c>
      <c r="G1" s="22"/>
    </row>
    <row r="2" spans="1:9" ht="18.75">
      <c r="A2" s="80" t="s">
        <v>36</v>
      </c>
      <c r="B2" s="80"/>
      <c r="C2" s="22"/>
      <c r="D2" s="22"/>
      <c r="E2" s="23"/>
      <c r="F2" s="23"/>
      <c r="G2" s="22"/>
    </row>
    <row r="3" spans="1:9" ht="18.75">
      <c r="A3" s="25"/>
      <c r="B3" s="25"/>
      <c r="C3" s="22"/>
      <c r="D3" s="22"/>
      <c r="E3" s="23"/>
      <c r="F3" s="23"/>
      <c r="G3" s="22"/>
    </row>
    <row r="4" spans="1:9" ht="18.75">
      <c r="A4" s="81" t="s">
        <v>111</v>
      </c>
      <c r="B4" s="81"/>
      <c r="C4" s="81"/>
      <c r="D4" s="81"/>
      <c r="E4" s="81"/>
      <c r="F4" s="81"/>
    </row>
    <row r="5" spans="1:9" ht="18.75">
      <c r="A5" s="23"/>
      <c r="B5" s="23"/>
      <c r="C5" s="22"/>
      <c r="D5" s="22"/>
      <c r="E5" s="23"/>
      <c r="F5" s="23"/>
      <c r="G5" s="22"/>
    </row>
    <row r="6" spans="1:9" ht="18.75">
      <c r="A6" s="26" t="s">
        <v>2</v>
      </c>
      <c r="B6" s="23"/>
      <c r="C6" s="22"/>
      <c r="D6" s="22"/>
      <c r="E6" s="27"/>
      <c r="F6" s="18" t="s">
        <v>37</v>
      </c>
      <c r="G6" s="22"/>
    </row>
    <row r="7" spans="1:9" ht="37.15" customHeight="1">
      <c r="A7" s="75" t="s">
        <v>41</v>
      </c>
      <c r="B7" s="75" t="s">
        <v>5</v>
      </c>
      <c r="C7" s="78" t="s">
        <v>6</v>
      </c>
      <c r="D7" s="78" t="s">
        <v>39</v>
      </c>
      <c r="E7" s="75" t="s">
        <v>3</v>
      </c>
      <c r="F7" s="75"/>
      <c r="G7" s="78" t="s">
        <v>106</v>
      </c>
    </row>
    <row r="8" spans="1:9" ht="75">
      <c r="A8" s="75"/>
      <c r="B8" s="75"/>
      <c r="C8" s="78"/>
      <c r="D8" s="78"/>
      <c r="E8" s="19" t="s">
        <v>6</v>
      </c>
      <c r="F8" s="19" t="s">
        <v>7</v>
      </c>
      <c r="G8" s="78"/>
    </row>
    <row r="9" spans="1:9" ht="18.75">
      <c r="A9" s="19"/>
      <c r="B9" s="7" t="s">
        <v>22</v>
      </c>
      <c r="C9" s="28">
        <f>+C10+C31</f>
        <v>8048242</v>
      </c>
      <c r="D9" s="28">
        <f>+D10+D31</f>
        <v>1741450.9</v>
      </c>
      <c r="E9" s="9">
        <f>D9/C9</f>
        <v>0.21637655776255235</v>
      </c>
      <c r="F9" s="9">
        <f>D9/G9</f>
        <v>1.5371759696828398</v>
      </c>
      <c r="G9" s="28">
        <v>1132889.75</v>
      </c>
    </row>
    <row r="10" spans="1:9" ht="18.75">
      <c r="A10" s="19" t="s">
        <v>8</v>
      </c>
      <c r="B10" s="7" t="s">
        <v>42</v>
      </c>
      <c r="C10" s="28">
        <f>+C11+C15+C27+C28+C29+C30</f>
        <v>5855557</v>
      </c>
      <c r="D10" s="28">
        <f>+D11+D15+D27+D28+D29+D30</f>
        <v>1470049</v>
      </c>
      <c r="E10" s="9">
        <f t="shared" ref="E10:E12" si="0">D10/C10</f>
        <v>0.25105194945587583</v>
      </c>
      <c r="F10" s="9">
        <f t="shared" ref="F10:F12" si="1">D10/G10</f>
        <v>1.4771852820978146</v>
      </c>
      <c r="G10" s="28">
        <v>995169</v>
      </c>
    </row>
    <row r="11" spans="1:9" ht="18.75">
      <c r="A11" s="19" t="s">
        <v>10</v>
      </c>
      <c r="B11" s="7" t="s">
        <v>25</v>
      </c>
      <c r="C11" s="28">
        <f>SUM(C12:C14)</f>
        <v>1382080</v>
      </c>
      <c r="D11" s="28">
        <f>SUM(D12:D14)</f>
        <v>210700</v>
      </c>
      <c r="E11" s="9">
        <f t="shared" si="0"/>
        <v>0.1524513776337115</v>
      </c>
      <c r="F11" s="9">
        <f t="shared" si="1"/>
        <v>1.2851087188557837</v>
      </c>
      <c r="G11" s="28">
        <v>163955</v>
      </c>
    </row>
    <row r="12" spans="1:9" ht="18.75">
      <c r="A12" s="10" t="s">
        <v>12</v>
      </c>
      <c r="B12" s="11" t="s">
        <v>43</v>
      </c>
      <c r="C12" s="59">
        <v>1382080</v>
      </c>
      <c r="D12" s="2">
        <v>210700</v>
      </c>
      <c r="E12" s="13">
        <f t="shared" si="0"/>
        <v>0.1524513776337115</v>
      </c>
      <c r="F12" s="13">
        <f t="shared" si="1"/>
        <v>1.289039796885993</v>
      </c>
      <c r="G12" s="2">
        <v>163455</v>
      </c>
    </row>
    <row r="13" spans="1:9" ht="112.5">
      <c r="A13" s="10" t="s">
        <v>14</v>
      </c>
      <c r="B13" s="11" t="s">
        <v>44</v>
      </c>
      <c r="C13" s="59"/>
      <c r="D13" s="2"/>
      <c r="E13" s="13"/>
      <c r="F13" s="13"/>
      <c r="G13" s="2">
        <v>500</v>
      </c>
    </row>
    <row r="14" spans="1:9" ht="18.75">
      <c r="A14" s="10" t="s">
        <v>16</v>
      </c>
      <c r="B14" s="11" t="s">
        <v>45</v>
      </c>
      <c r="C14" s="2"/>
      <c r="D14" s="2"/>
      <c r="E14" s="13"/>
      <c r="F14" s="9"/>
      <c r="G14" s="2"/>
    </row>
    <row r="15" spans="1:9" ht="18.75">
      <c r="A15" s="19" t="s">
        <v>19</v>
      </c>
      <c r="B15" s="7" t="s">
        <v>26</v>
      </c>
      <c r="C15" s="1">
        <v>4351215</v>
      </c>
      <c r="D15" s="58">
        <f>1272725-H15</f>
        <v>1254475</v>
      </c>
      <c r="E15" s="9">
        <f>D15/C15</f>
        <v>0.28830453103328613</v>
      </c>
      <c r="F15" s="9">
        <f>D15/G15</f>
        <v>1.5092082183408846</v>
      </c>
      <c r="G15" s="1">
        <v>831214</v>
      </c>
      <c r="H15" s="54">
        <f>SUM(H17:H26)</f>
        <v>18250</v>
      </c>
      <c r="I15" s="44" t="s">
        <v>107</v>
      </c>
    </row>
    <row r="16" spans="1:9" ht="18.75">
      <c r="A16" s="10"/>
      <c r="B16" s="11" t="s">
        <v>46</v>
      </c>
      <c r="C16" s="2"/>
      <c r="D16" s="2"/>
      <c r="E16" s="14"/>
      <c r="F16" s="13"/>
      <c r="G16" s="2"/>
    </row>
    <row r="17" spans="1:9" ht="37.5">
      <c r="A17" s="10" t="s">
        <v>12</v>
      </c>
      <c r="B17" s="11" t="s">
        <v>47</v>
      </c>
      <c r="C17" s="2">
        <v>1844702</v>
      </c>
      <c r="D17" s="2">
        <v>421349</v>
      </c>
      <c r="E17" s="13">
        <f t="shared" ref="E17:E27" si="2">D17/C17</f>
        <v>0.22841033402685096</v>
      </c>
      <c r="F17" s="13">
        <f t="shared" ref="F17:F26" si="3">D17/G17</f>
        <v>1.3429728424652623</v>
      </c>
      <c r="G17" s="2">
        <v>313743.5</v>
      </c>
      <c r="H17" s="70">
        <v>550</v>
      </c>
      <c r="I17" s="54">
        <f>+D17-H17</f>
        <v>420799</v>
      </c>
    </row>
    <row r="18" spans="1:9" ht="18.75">
      <c r="A18" s="10" t="s">
        <v>14</v>
      </c>
      <c r="B18" s="11" t="s">
        <v>48</v>
      </c>
      <c r="C18" s="2">
        <v>30762</v>
      </c>
      <c r="D18" s="2">
        <v>16205</v>
      </c>
      <c r="E18" s="13">
        <f t="shared" si="2"/>
        <v>0.52678629477927308</v>
      </c>
      <c r="F18" s="13">
        <f t="shared" si="3"/>
        <v>1.0450119300960856</v>
      </c>
      <c r="G18" s="2">
        <v>15507</v>
      </c>
      <c r="I18" s="54">
        <f t="shared" ref="I18:I26" si="4">+D18-H18</f>
        <v>16205</v>
      </c>
    </row>
    <row r="19" spans="1:9" ht="37.5">
      <c r="A19" s="10" t="s">
        <v>16</v>
      </c>
      <c r="B19" s="11" t="s">
        <v>49</v>
      </c>
      <c r="C19" s="2">
        <v>428157</v>
      </c>
      <c r="D19" s="2">
        <v>91298</v>
      </c>
      <c r="E19" s="13">
        <f t="shared" si="2"/>
        <v>0.21323486478090981</v>
      </c>
      <c r="F19" s="13">
        <f t="shared" si="3"/>
        <v>1.4736655206366116</v>
      </c>
      <c r="G19" s="2">
        <v>61953</v>
      </c>
      <c r="H19" s="70">
        <v>407</v>
      </c>
      <c r="I19" s="54">
        <f t="shared" si="4"/>
        <v>90891</v>
      </c>
    </row>
    <row r="20" spans="1:9" ht="18.75">
      <c r="A20" s="10" t="s">
        <v>17</v>
      </c>
      <c r="B20" s="11" t="s">
        <v>50</v>
      </c>
      <c r="C20" s="2">
        <v>57955</v>
      </c>
      <c r="D20" s="2">
        <v>9369</v>
      </c>
      <c r="E20" s="13">
        <f t="shared" si="2"/>
        <v>0.16165990854973686</v>
      </c>
      <c r="F20" s="13">
        <f t="shared" si="3"/>
        <v>0.94972123669538777</v>
      </c>
      <c r="G20" s="2">
        <v>9865</v>
      </c>
      <c r="H20" s="70">
        <v>160</v>
      </c>
      <c r="I20" s="54">
        <f t="shared" si="4"/>
        <v>9209</v>
      </c>
    </row>
    <row r="21" spans="1:9" ht="37.5">
      <c r="A21" s="10" t="s">
        <v>29</v>
      </c>
      <c r="B21" s="11" t="s">
        <v>51</v>
      </c>
      <c r="C21" s="2">
        <v>28674</v>
      </c>
      <c r="D21" s="2">
        <v>5970</v>
      </c>
      <c r="E21" s="13">
        <f t="shared" si="2"/>
        <v>0.20820255283532119</v>
      </c>
      <c r="F21" s="13">
        <f t="shared" si="3"/>
        <v>1.5007541478129713</v>
      </c>
      <c r="G21" s="2">
        <v>3978</v>
      </c>
      <c r="H21" s="71">
        <v>47</v>
      </c>
      <c r="I21" s="54">
        <f t="shared" si="4"/>
        <v>5923</v>
      </c>
    </row>
    <row r="22" spans="1:9" ht="18.75">
      <c r="A22" s="10" t="s">
        <v>52</v>
      </c>
      <c r="B22" s="11" t="s">
        <v>53</v>
      </c>
      <c r="C22" s="2">
        <v>24787</v>
      </c>
      <c r="D22" s="2">
        <v>2297</v>
      </c>
      <c r="E22" s="13">
        <f t="shared" si="2"/>
        <v>9.2669544519304481E-2</v>
      </c>
      <c r="F22" s="13">
        <f t="shared" si="3"/>
        <v>1.0004355400696865</v>
      </c>
      <c r="G22" s="2">
        <v>2296</v>
      </c>
      <c r="I22" s="54">
        <f t="shared" si="4"/>
        <v>2297</v>
      </c>
    </row>
    <row r="23" spans="1:9" ht="18.75">
      <c r="A23" s="10" t="s">
        <v>54</v>
      </c>
      <c r="B23" s="11" t="s">
        <v>55</v>
      </c>
      <c r="C23" s="2">
        <v>90430</v>
      </c>
      <c r="D23" s="2">
        <v>39940</v>
      </c>
      <c r="E23" s="13">
        <f t="shared" si="2"/>
        <v>0.44166758818976004</v>
      </c>
      <c r="F23" s="13">
        <f t="shared" si="3"/>
        <v>1.2037371910789632</v>
      </c>
      <c r="G23" s="2">
        <v>33180</v>
      </c>
      <c r="H23" s="71">
        <v>354</v>
      </c>
      <c r="I23" s="54">
        <f t="shared" si="4"/>
        <v>39586</v>
      </c>
    </row>
    <row r="24" spans="1:9" ht="18.75">
      <c r="A24" s="10" t="s">
        <v>56</v>
      </c>
      <c r="B24" s="11" t="s">
        <v>57</v>
      </c>
      <c r="C24" s="2">
        <v>558505</v>
      </c>
      <c r="D24" s="2">
        <v>96339</v>
      </c>
      <c r="E24" s="13">
        <f t="shared" si="2"/>
        <v>0.17249442708659726</v>
      </c>
      <c r="F24" s="13">
        <f t="shared" si="3"/>
        <v>1.0299946008649308</v>
      </c>
      <c r="G24" s="2">
        <v>93533.5</v>
      </c>
      <c r="H24" s="57">
        <v>16364</v>
      </c>
      <c r="I24" s="54">
        <f t="shared" si="4"/>
        <v>79975</v>
      </c>
    </row>
    <row r="25" spans="1:9" ht="37.5">
      <c r="A25" s="10" t="s">
        <v>58</v>
      </c>
      <c r="B25" s="11" t="s">
        <v>59</v>
      </c>
      <c r="C25" s="2">
        <v>878908</v>
      </c>
      <c r="D25" s="2">
        <v>241521</v>
      </c>
      <c r="E25" s="13">
        <f t="shared" si="2"/>
        <v>0.27479667951594478</v>
      </c>
      <c r="F25" s="13">
        <f t="shared" si="3"/>
        <v>1.4918257834878819</v>
      </c>
      <c r="G25" s="2">
        <v>161896.25</v>
      </c>
      <c r="H25" s="71">
        <v>218</v>
      </c>
      <c r="I25" s="54">
        <f t="shared" si="4"/>
        <v>241303</v>
      </c>
    </row>
    <row r="26" spans="1:9" ht="18.75">
      <c r="A26" s="10" t="s">
        <v>60</v>
      </c>
      <c r="B26" s="11" t="s">
        <v>61</v>
      </c>
      <c r="C26" s="2">
        <v>292951</v>
      </c>
      <c r="D26" s="2">
        <v>90380</v>
      </c>
      <c r="E26" s="13">
        <f t="shared" si="2"/>
        <v>0.30851575860809488</v>
      </c>
      <c r="F26" s="13">
        <f t="shared" si="3"/>
        <v>1.4594839001388755</v>
      </c>
      <c r="G26" s="2">
        <v>61926</v>
      </c>
      <c r="H26" s="71">
        <v>150</v>
      </c>
      <c r="I26" s="54">
        <f t="shared" si="4"/>
        <v>90230</v>
      </c>
    </row>
    <row r="27" spans="1:9" ht="37.5">
      <c r="A27" s="19" t="s">
        <v>62</v>
      </c>
      <c r="B27" s="7" t="s">
        <v>27</v>
      </c>
      <c r="C27" s="29">
        <v>8100</v>
      </c>
      <c r="D27" s="58">
        <v>3874</v>
      </c>
      <c r="E27" s="45">
        <f t="shared" si="2"/>
        <v>0.47827160493827159</v>
      </c>
      <c r="F27" s="9"/>
      <c r="G27" s="1"/>
    </row>
    <row r="28" spans="1:9" ht="37.5">
      <c r="A28" s="19" t="s">
        <v>63</v>
      </c>
      <c r="B28" s="7" t="s">
        <v>28</v>
      </c>
      <c r="C28" s="29">
        <v>1000</v>
      </c>
      <c r="D28" s="58">
        <v>1000</v>
      </c>
      <c r="E28" s="45">
        <f t="shared" ref="E28:E29" si="5">D28/C28</f>
        <v>1</v>
      </c>
      <c r="F28" s="9"/>
      <c r="G28" s="1"/>
    </row>
    <row r="29" spans="1:9" ht="18.75">
      <c r="A29" s="19" t="s">
        <v>64</v>
      </c>
      <c r="B29" s="7" t="s">
        <v>30</v>
      </c>
      <c r="C29" s="29">
        <v>113162</v>
      </c>
      <c r="D29" s="58"/>
      <c r="E29" s="45">
        <f>D29/C29</f>
        <v>0</v>
      </c>
      <c r="F29" s="9"/>
      <c r="G29" s="1"/>
    </row>
    <row r="30" spans="1:9" ht="37.5">
      <c r="A30" s="30" t="s">
        <v>65</v>
      </c>
      <c r="B30" s="31" t="s">
        <v>38</v>
      </c>
      <c r="C30" s="29"/>
      <c r="D30" s="58"/>
      <c r="E30" s="9"/>
      <c r="F30" s="9"/>
      <c r="G30" s="1"/>
    </row>
    <row r="31" spans="1:9" ht="56.25">
      <c r="A31" s="19" t="s">
        <v>21</v>
      </c>
      <c r="B31" s="7" t="s">
        <v>66</v>
      </c>
      <c r="C31" s="1">
        <f>SUM(C32:C34)</f>
        <v>2192685</v>
      </c>
      <c r="D31" s="1">
        <f>SUM(D32:D34)</f>
        <v>271401.90000000002</v>
      </c>
      <c r="E31" s="9">
        <f t="shared" ref="E31:E34" si="6">D31/C31</f>
        <v>0.12377605538415232</v>
      </c>
      <c r="F31" s="9">
        <f t="shared" ref="F31:F34" si="7">D31/G31</f>
        <v>1.9706681818099308</v>
      </c>
      <c r="G31" s="1">
        <v>137720.75</v>
      </c>
    </row>
    <row r="32" spans="1:9" s="44" customFormat="1" ht="18.75">
      <c r="A32" s="10" t="s">
        <v>12</v>
      </c>
      <c r="B32" s="11" t="s">
        <v>67</v>
      </c>
      <c r="C32" s="2">
        <v>572214</v>
      </c>
      <c r="D32" s="59">
        <v>168094</v>
      </c>
      <c r="E32" s="13">
        <f t="shared" ref="E32" si="8">D32/C32</f>
        <v>0.29376072588227481</v>
      </c>
      <c r="F32" s="13"/>
      <c r="G32" s="2">
        <v>25864</v>
      </c>
      <c r="I32" s="44">
        <f>SUM(I33:I37)</f>
        <v>4064.8999999999996</v>
      </c>
    </row>
    <row r="33" spans="1:9" ht="37.5">
      <c r="A33" s="10" t="s">
        <v>14</v>
      </c>
      <c r="B33" s="11" t="s">
        <v>68</v>
      </c>
      <c r="C33" s="2">
        <v>1304870</v>
      </c>
      <c r="D33" s="59">
        <f>44880+54363</f>
        <v>99243</v>
      </c>
      <c r="E33" s="13">
        <f t="shared" si="6"/>
        <v>7.6055852307126387E-2</v>
      </c>
      <c r="F33" s="13">
        <f t="shared" si="7"/>
        <v>1.0375965790876871</v>
      </c>
      <c r="G33" s="2">
        <v>95647</v>
      </c>
      <c r="I33">
        <f>SUM(I34:I35)</f>
        <v>1378.325</v>
      </c>
    </row>
    <row r="34" spans="1:9" ht="45">
      <c r="A34" s="10" t="s">
        <v>16</v>
      </c>
      <c r="B34" s="11" t="s">
        <v>69</v>
      </c>
      <c r="C34" s="2">
        <v>315601</v>
      </c>
      <c r="D34" s="2">
        <f>+I32</f>
        <v>4064.8999999999996</v>
      </c>
      <c r="E34" s="13">
        <f t="shared" si="6"/>
        <v>1.2879870469358462E-2</v>
      </c>
      <c r="F34" s="13">
        <f t="shared" si="7"/>
        <v>0.25076882740326034</v>
      </c>
      <c r="G34" s="2">
        <v>16209.75</v>
      </c>
      <c r="H34" s="68" t="s">
        <v>112</v>
      </c>
      <c r="I34">
        <f>(5512)/4*1</f>
        <v>1378</v>
      </c>
    </row>
    <row r="35" spans="1:9" ht="30">
      <c r="H35" s="68" t="s">
        <v>113</v>
      </c>
      <c r="I35">
        <f>1.3/4</f>
        <v>0.32500000000000001</v>
      </c>
    </row>
    <row r="36" spans="1:9">
      <c r="I36">
        <f>168/4*1</f>
        <v>42</v>
      </c>
    </row>
    <row r="37" spans="1:9">
      <c r="I37">
        <f>5065/4*1</f>
        <v>1266.25</v>
      </c>
    </row>
  </sheetData>
  <mergeCells count="9">
    <mergeCell ref="G7:G8"/>
    <mergeCell ref="A1:B1"/>
    <mergeCell ref="A2:B2"/>
    <mergeCell ref="A4:F4"/>
    <mergeCell ref="A7:A8"/>
    <mergeCell ref="B7:B8"/>
    <mergeCell ref="C7:C8"/>
    <mergeCell ref="D7:D8"/>
    <mergeCell ref="E7:F7"/>
  </mergeCells>
  <printOptions horizontalCentered="1"/>
  <pageMargins left="0.11811023622047245" right="0.11811023622047245" top="0.78740157480314965" bottom="0.78740157480314965" header="0.31496062992125984" footer="0.31496062992125984"/>
  <pageSetup paperSize="9" scale="98"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59</vt:lpstr>
      <vt:lpstr>60</vt:lpstr>
      <vt:lpstr>61</vt:lpstr>
      <vt:lpstr>'61'!Print_Area</vt:lpstr>
      <vt:lpstr>'60'!Print_Titles</vt:lpstr>
      <vt:lpstr>'61'!Print_Titles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2019-04-02T02:23:45Z</dcterms:created>
  <dcterms:modified xsi:type="dcterms:W3CDTF">2024-04-09T08:48:20Z</dcterms:modified>
</cp:coreProperties>
</file>