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7815" firstSheet="2" activeTab="2"/>
  </bookViews>
  <sheets>
    <sheet name="th VAY LAI 2018,2021" sheetId="1" state="hidden" r:id="rId1"/>
    <sheet name="97 2020" sheetId="11" state="hidden" r:id="rId2"/>
    <sheet name="biểu NĐ 93" sheetId="16" r:id="rId3"/>
    <sheet name="biểu NĐ 97" sheetId="10" state="hidden" r:id="rId4"/>
    <sheet name="biểu 1.01" sheetId="5" r:id="rId5"/>
    <sheet name="bieu 1.02" sheetId="4" r:id="rId6"/>
    <sheet name="bieu 1,03 vsmt" sheetId="6" r:id="rId7"/>
    <sheet name="bieu1.03 wb3" sheetId="7" r:id="rId8"/>
    <sheet name="1,03SYT" sheetId="9" r:id="rId9"/>
    <sheet name="1,03atd" sheetId="8" r:id="rId10"/>
    <sheet name="1,03 nâng cao nguồn nước" sheetId="12" r:id="rId11"/>
    <sheet name="GTGC 2020 KB" sheetId="17" state="hidden" r:id="rId12"/>
    <sheet name="Sheet1" sheetId="13" state="hidden" r:id="rId13"/>
    <sheet name="Sheet3" sheetId="15" state="hidden" r:id="rId14"/>
    <sheet name="qt 2021" sheetId="18" state="hidden" r:id="rId15"/>
    <sheet name="đồi chiếu nhận nợ vay" sheetId="19" state="hidden" r:id="rId16"/>
  </sheets>
  <externalReferences>
    <externalReference r:id="rId17"/>
  </externalReferences>
  <definedNames>
    <definedName name="chuong_pl_1_1" localSheetId="4">'biểu 1.01'!$A$1</definedName>
    <definedName name="chuong_pl_1_1" localSheetId="5">'bieu 1.02'!#REF!</definedName>
    <definedName name="chuong_pl_1_1_name" localSheetId="4">'biểu 1.01'!$A$8</definedName>
    <definedName name="chuong_pl_1_1_name" localSheetId="5">'bieu 1.02'!#REF!</definedName>
    <definedName name="chuong_pl_1_2" localSheetId="4">'biểu 1.01'!#REF!</definedName>
    <definedName name="chuong_pl_1_2" localSheetId="5">'bieu 1.02'!$A$1</definedName>
    <definedName name="chuong_pl_1_2_name" localSheetId="4">'biểu 1.01'!#REF!</definedName>
    <definedName name="chuong_pl_1_2_name" localSheetId="5">'bieu 1.02'!$A$5</definedName>
    <definedName name="chuong_pl_1_3" localSheetId="4">'biểu 1.01'!#REF!</definedName>
    <definedName name="chuong_pl_1_3" localSheetId="5">'bieu 1.02'!#REF!</definedName>
    <definedName name="chuong_pl_1_3_name" localSheetId="4">'biểu 1.01'!#REF!</definedName>
    <definedName name="chuong_pl_1_3_name" localSheetId="5">'bieu 1.02'!#REF!</definedName>
    <definedName name="_xlnm.Print_Titles" localSheetId="5">'bieu 1.02'!$9:$9</definedName>
    <definedName name="_xlnm.Print_Titles" localSheetId="0">'th VAY LAI 2018,2021'!$6:$7</definedName>
  </definedNames>
  <calcPr calcId="144525"/>
</workbook>
</file>

<file path=xl/calcChain.xml><?xml version="1.0" encoding="utf-8"?>
<calcChain xmlns="http://schemas.openxmlformats.org/spreadsheetml/2006/main">
  <c r="U10" i="19" l="1"/>
  <c r="S10" i="19"/>
  <c r="R5" i="19"/>
  <c r="Q5" i="19"/>
  <c r="S9" i="19"/>
  <c r="S8" i="19"/>
  <c r="S7" i="19"/>
  <c r="S6" i="19"/>
  <c r="P10" i="19"/>
  <c r="P9" i="19"/>
  <c r="P8" i="19"/>
  <c r="M10" i="19"/>
  <c r="M9" i="19"/>
  <c r="M8" i="19"/>
  <c r="M6" i="19"/>
  <c r="J10" i="19"/>
  <c r="J9" i="19"/>
  <c r="J8" i="19"/>
  <c r="J7" i="19"/>
  <c r="J6" i="19"/>
  <c r="G10" i="19"/>
  <c r="G9" i="19"/>
  <c r="G8" i="19"/>
  <c r="G7" i="19"/>
  <c r="G6" i="19"/>
  <c r="D7" i="19"/>
  <c r="D8" i="19"/>
  <c r="D9" i="19"/>
  <c r="D10" i="19"/>
  <c r="D6" i="19"/>
  <c r="T6" i="19"/>
  <c r="T8" i="19"/>
  <c r="U8" i="19"/>
  <c r="T9" i="19"/>
  <c r="U9" i="19"/>
  <c r="T10" i="19"/>
  <c r="S5" i="19" l="1"/>
  <c r="V10" i="19"/>
  <c r="V9" i="19"/>
  <c r="V8" i="19"/>
  <c r="L7" i="19"/>
  <c r="O7" i="19" l="1"/>
  <c r="P7" i="19" s="1"/>
  <c r="K7" i="19"/>
  <c r="O6" i="19"/>
  <c r="O5" i="19" s="1"/>
  <c r="P6" i="19" l="1"/>
  <c r="V6" i="19" s="1"/>
  <c r="U6" i="19"/>
  <c r="T7" i="19"/>
  <c r="T5" i="19" s="1"/>
  <c r="M7" i="19"/>
  <c r="V7" i="19" s="1"/>
  <c r="U7" i="19"/>
  <c r="U5" i="19" s="1"/>
  <c r="B5" i="19"/>
  <c r="C5" i="19"/>
  <c r="D5" i="19"/>
  <c r="E5" i="19"/>
  <c r="F5" i="19"/>
  <c r="G5" i="19"/>
  <c r="H5" i="19"/>
  <c r="I5" i="19"/>
  <c r="J5" i="19"/>
  <c r="K5" i="19"/>
  <c r="L5" i="19"/>
  <c r="N5" i="19"/>
  <c r="P5" i="19"/>
  <c r="M5" i="19" l="1"/>
  <c r="V5" i="19"/>
  <c r="M20" i="16"/>
  <c r="M13" i="16"/>
  <c r="N13" i="16"/>
  <c r="V21" i="16" l="1"/>
  <c r="V22" i="16"/>
  <c r="V23" i="16"/>
  <c r="V24" i="16"/>
  <c r="V20" i="16"/>
  <c r="M23" i="16"/>
  <c r="L20" i="16"/>
  <c r="T23" i="16" l="1"/>
  <c r="S23" i="16"/>
  <c r="Y20" i="5" l="1"/>
  <c r="D30" i="7"/>
  <c r="C30" i="7"/>
  <c r="G24" i="7"/>
  <c r="C24" i="7" s="1"/>
  <c r="B24" i="7"/>
  <c r="H23" i="7"/>
  <c r="G23" i="7"/>
  <c r="C23" i="7"/>
  <c r="B23" i="7"/>
  <c r="G22" i="7"/>
  <c r="F22" i="7"/>
  <c r="B22" i="7" s="1"/>
  <c r="C22" i="7"/>
  <c r="G20" i="7"/>
  <c r="C20" i="7"/>
  <c r="B20" i="7"/>
  <c r="G19" i="7"/>
  <c r="C19" i="7"/>
  <c r="B19" i="7"/>
  <c r="G18" i="7"/>
  <c r="C18" i="7" s="1"/>
  <c r="F18" i="7"/>
  <c r="B18" i="7"/>
  <c r="U23" i="16" l="1"/>
  <c r="F24" i="8" l="1"/>
  <c r="C21" i="8"/>
  <c r="F33" i="12"/>
  <c r="F25" i="8" l="1"/>
  <c r="F27" i="8" s="1"/>
  <c r="P21" i="16" l="1"/>
  <c r="P22" i="16"/>
  <c r="P20" i="16"/>
  <c r="AB17" i="5"/>
  <c r="U20" i="16"/>
  <c r="T20" i="16"/>
  <c r="O19" i="16"/>
  <c r="J21" i="16"/>
  <c r="I19" i="16"/>
  <c r="L21" i="18" l="1"/>
  <c r="E21" i="18"/>
  <c r="L20" i="18"/>
  <c r="E20" i="18"/>
  <c r="L19" i="18"/>
  <c r="E19" i="18"/>
  <c r="E16" i="18" s="1"/>
  <c r="E10" i="18" s="1"/>
  <c r="M16" i="18"/>
  <c r="M10" i="18" s="1"/>
  <c r="G18" i="18"/>
  <c r="L18" i="18" s="1"/>
  <c r="L16" i="18" s="1"/>
  <c r="L10" i="18" s="1"/>
  <c r="E18" i="18"/>
  <c r="L17" i="18"/>
  <c r="E17" i="18"/>
  <c r="K16" i="18"/>
  <c r="K10" i="18" s="1"/>
  <c r="J16" i="18"/>
  <c r="J10" i="18" s="1"/>
  <c r="I16" i="18"/>
  <c r="I10" i="18" s="1"/>
  <c r="H16" i="18"/>
  <c r="H10" i="18" s="1"/>
  <c r="F16" i="18"/>
  <c r="F10" i="18" s="1"/>
  <c r="D16" i="18"/>
  <c r="C16" i="18"/>
  <c r="D10" i="18"/>
  <c r="C10" i="18"/>
  <c r="G16" i="18" l="1"/>
  <c r="G10" i="18" s="1"/>
  <c r="N19" i="16" l="1"/>
  <c r="H21" i="16"/>
  <c r="L21" i="16" l="1"/>
  <c r="H19" i="16"/>
  <c r="H28" i="16" s="1"/>
  <c r="D19" i="16" l="1"/>
  <c r="P19" i="16" l="1"/>
  <c r="P13" i="16" l="1"/>
  <c r="U23" i="17" l="1"/>
  <c r="U22" i="17" s="1"/>
  <c r="U18" i="17" s="1"/>
  <c r="T23" i="17"/>
  <c r="S23" i="17"/>
  <c r="Q23" i="17"/>
  <c r="Q22" i="17" s="1"/>
  <c r="Q18" i="17" s="1"/>
  <c r="P23" i="17"/>
  <c r="P22" i="17" s="1"/>
  <c r="O23" i="17"/>
  <c r="N23" i="17"/>
  <c r="M23" i="17"/>
  <c r="M22" i="17" s="1"/>
  <c r="M18" i="17" s="1"/>
  <c r="H23" i="17"/>
  <c r="H22" i="17" s="1"/>
  <c r="H18" i="17" s="1"/>
  <c r="G23" i="17"/>
  <c r="F23" i="17"/>
  <c r="E23" i="17"/>
  <c r="E22" i="17" s="1"/>
  <c r="T22" i="17"/>
  <c r="S22" i="17"/>
  <c r="O22" i="17"/>
  <c r="N22" i="17"/>
  <c r="G22" i="17"/>
  <c r="F22" i="17"/>
  <c r="T20" i="17"/>
  <c r="T19" i="17" s="1"/>
  <c r="S20" i="17"/>
  <c r="S19" i="17" s="1"/>
  <c r="S18" i="17" s="1"/>
  <c r="P20" i="17"/>
  <c r="P19" i="17" s="1"/>
  <c r="O20" i="17"/>
  <c r="O19" i="17" s="1"/>
  <c r="N20" i="17"/>
  <c r="N19" i="17" s="1"/>
  <c r="N18" i="17" s="1"/>
  <c r="G20" i="17"/>
  <c r="G19" i="17" s="1"/>
  <c r="G18" i="17" s="1"/>
  <c r="E20" i="17"/>
  <c r="E19" i="17" s="1"/>
  <c r="F18" i="17"/>
  <c r="T18" i="17" l="1"/>
  <c r="O18" i="17"/>
  <c r="E18" i="17"/>
  <c r="P18" i="17"/>
  <c r="Z18" i="5" l="1"/>
  <c r="Z21" i="5"/>
  <c r="M19" i="16"/>
  <c r="F24" i="10"/>
  <c r="AA19" i="5" s="1"/>
  <c r="G24" i="10"/>
  <c r="AB19" i="5" s="1"/>
  <c r="G25" i="10"/>
  <c r="AB20" i="5" s="1"/>
  <c r="G26" i="10"/>
  <c r="AB21" i="5" s="1"/>
  <c r="G22" i="10"/>
  <c r="F22" i="10"/>
  <c r="AA17" i="5" s="1"/>
  <c r="E23" i="10"/>
  <c r="E26" i="10"/>
  <c r="S22" i="16"/>
  <c r="H24" i="10" s="1"/>
  <c r="S20" i="16"/>
  <c r="H22" i="10" s="1"/>
  <c r="AC19" i="5" l="1"/>
  <c r="AC17" i="5"/>
  <c r="G23" i="10"/>
  <c r="AB18" i="5" s="1"/>
  <c r="C19" i="16"/>
  <c r="C13" i="16" s="1"/>
  <c r="S17" i="16"/>
  <c r="S16" i="16" s="1"/>
  <c r="G17" i="16"/>
  <c r="G16" i="16" s="1"/>
  <c r="Q16" i="16"/>
  <c r="E16" i="16"/>
  <c r="E24" i="10" l="1"/>
  <c r="Z19" i="5"/>
  <c r="U22" i="16"/>
  <c r="R19" i="16"/>
  <c r="E22" i="10"/>
  <c r="Z17" i="5"/>
  <c r="U21" i="16"/>
  <c r="E25" i="10"/>
  <c r="Z20" i="5"/>
  <c r="T21" i="16"/>
  <c r="U24" i="16"/>
  <c r="F23" i="10"/>
  <c r="S21" i="16"/>
  <c r="H23" i="10" s="1"/>
  <c r="F25" i="10"/>
  <c r="AA20" i="5" s="1"/>
  <c r="AC20" i="5" s="1"/>
  <c r="H25" i="10"/>
  <c r="F26" i="10"/>
  <c r="S24" i="16"/>
  <c r="H26" i="10" s="1"/>
  <c r="G21" i="10"/>
  <c r="Q19" i="16"/>
  <c r="L23" i="16"/>
  <c r="I13" i="16"/>
  <c r="F19" i="16"/>
  <c r="F13" i="16" s="1"/>
  <c r="D13" i="16"/>
  <c r="L22" i="16"/>
  <c r="L24" i="16"/>
  <c r="E19" i="16"/>
  <c r="E13" i="16" s="1"/>
  <c r="Q13" i="16" l="1"/>
  <c r="R13" i="16"/>
  <c r="O13" i="16"/>
  <c r="AA21" i="5"/>
  <c r="E21" i="10"/>
  <c r="U19" i="16"/>
  <c r="U13" i="16" s="1"/>
  <c r="G13" i="16"/>
  <c r="L19" i="16"/>
  <c r="H21" i="10"/>
  <c r="AA18" i="5"/>
  <c r="F21" i="10"/>
  <c r="S19" i="16"/>
  <c r="T22" i="16"/>
  <c r="T24" i="16"/>
  <c r="G19" i="16"/>
  <c r="T19" i="16" l="1"/>
  <c r="T13" i="16" s="1"/>
  <c r="S13" i="16"/>
  <c r="D24" i="10"/>
  <c r="D25" i="10"/>
  <c r="C24" i="10"/>
  <c r="I24" i="10" s="1"/>
  <c r="C25" i="10"/>
  <c r="I25" i="10" s="1"/>
  <c r="D26" i="10"/>
  <c r="D22" i="10"/>
  <c r="AC21" i="5"/>
  <c r="J21" i="10"/>
  <c r="AA16" i="5"/>
  <c r="AC18" i="5"/>
  <c r="H13" i="16"/>
  <c r="L13" i="16" s="1"/>
  <c r="C23" i="10" l="1"/>
  <c r="I23" i="10" s="1"/>
  <c r="AC16" i="5"/>
  <c r="D23" i="10"/>
  <c r="D21" i="10" s="1"/>
  <c r="C26" i="10"/>
  <c r="I26" i="10" s="1"/>
  <c r="C22" i="10"/>
  <c r="C21" i="10" l="1"/>
  <c r="I22" i="10"/>
  <c r="I21" i="10" s="1"/>
  <c r="K21" i="10" s="1"/>
  <c r="AB16" i="5"/>
  <c r="Z16" i="5" l="1"/>
  <c r="B4" i="15" l="1"/>
  <c r="B6" i="15"/>
  <c r="B7" i="15"/>
  <c r="B8" i="15"/>
  <c r="B9" i="15"/>
  <c r="B10" i="15"/>
  <c r="B11" i="15"/>
  <c r="B5" i="15"/>
  <c r="AX11" i="13" l="1"/>
  <c r="AX12" i="13"/>
  <c r="AX13" i="13"/>
  <c r="AX14" i="13"/>
  <c r="AX15" i="13"/>
  <c r="AX10" i="13"/>
  <c r="AV16" i="13"/>
  <c r="E16" i="13"/>
  <c r="E15" i="13"/>
  <c r="F15" i="13" s="1"/>
  <c r="AU15" i="13" s="1"/>
  <c r="AU14" i="13"/>
  <c r="AU13" i="13" s="1"/>
  <c r="F14" i="13"/>
  <c r="E14" i="13"/>
  <c r="BG13" i="13"/>
  <c r="F13" i="13"/>
  <c r="BG12" i="13"/>
  <c r="F12" i="13"/>
  <c r="AU12" i="13" s="1"/>
  <c r="BG11" i="13"/>
  <c r="AT11" i="13"/>
  <c r="AS11" i="13"/>
  <c r="AR11" i="13"/>
  <c r="AQ11" i="13"/>
  <c r="AN11" i="13"/>
  <c r="AM11" i="13"/>
  <c r="AL11" i="13"/>
  <c r="AK11" i="13"/>
  <c r="AJ11" i="13"/>
  <c r="AI11" i="13"/>
  <c r="AG11" i="13"/>
  <c r="AF11" i="13"/>
  <c r="AE11" i="13"/>
  <c r="AD11" i="13"/>
  <c r="AC11" i="13"/>
  <c r="AB11" i="13"/>
  <c r="AA11" i="13"/>
  <c r="Z11" i="13"/>
  <c r="Y11" i="13"/>
  <c r="X11" i="13"/>
  <c r="W11" i="13"/>
  <c r="V11" i="13"/>
  <c r="U11" i="13"/>
  <c r="T11" i="13"/>
  <c r="S11" i="13"/>
  <c r="R11" i="13"/>
  <c r="Q11" i="13"/>
  <c r="P11" i="13"/>
  <c r="O11" i="13"/>
  <c r="N11" i="13"/>
  <c r="M11" i="13"/>
  <c r="L11" i="13"/>
  <c r="K11" i="13"/>
  <c r="J11" i="13"/>
  <c r="I11" i="13"/>
  <c r="H11" i="13"/>
  <c r="G11" i="13"/>
  <c r="E11" i="13"/>
  <c r="F11" i="13" s="1"/>
  <c r="BG10" i="13"/>
  <c r="E10" i="13"/>
  <c r="F10" i="13" s="1"/>
  <c r="AU10" i="13" l="1"/>
  <c r="F16" i="13"/>
  <c r="CF11" i="13"/>
  <c r="AU11" i="13"/>
  <c r="AU16" i="13" l="1"/>
  <c r="K16" i="11" l="1"/>
  <c r="F16" i="11" l="1"/>
  <c r="E18" i="11"/>
  <c r="D18" i="11" s="1"/>
  <c r="E16" i="11" l="1"/>
  <c r="N18" i="11" l="1"/>
  <c r="J18" i="11"/>
  <c r="M17" i="11"/>
  <c r="L17" i="11"/>
  <c r="N17" i="11" s="1"/>
  <c r="H17" i="11"/>
  <c r="D17" i="11"/>
  <c r="J17" i="11" s="1"/>
  <c r="N16" i="11"/>
  <c r="M16" i="11"/>
  <c r="L16" i="11"/>
  <c r="D16" i="11"/>
  <c r="D14" i="11" s="1"/>
  <c r="D8" i="11" s="1"/>
  <c r="C16" i="11"/>
  <c r="N15" i="11"/>
  <c r="H15" i="11"/>
  <c r="C15" i="11"/>
  <c r="J15" i="11" s="1"/>
  <c r="K14" i="11"/>
  <c r="K8" i="11" s="1"/>
  <c r="H14" i="11"/>
  <c r="G14" i="11"/>
  <c r="I14" i="11" s="1"/>
  <c r="F14" i="11"/>
  <c r="F8" i="11" s="1"/>
  <c r="E14" i="11"/>
  <c r="E8" i="11" s="1"/>
  <c r="I12" i="11"/>
  <c r="I11" i="11" s="1"/>
  <c r="G11" i="11"/>
  <c r="C11" i="11"/>
  <c r="H8" i="11"/>
  <c r="C14" i="11" l="1"/>
  <c r="C8" i="11" s="1"/>
  <c r="M14" i="11"/>
  <c r="J16" i="11"/>
  <c r="L14" i="11"/>
  <c r="G8" i="11"/>
  <c r="I8" i="11" s="1"/>
  <c r="J14" i="11" l="1"/>
  <c r="N14" i="11"/>
  <c r="J8" i="11"/>
  <c r="W34" i="5" l="1"/>
  <c r="C62" i="1"/>
  <c r="E61" i="1"/>
  <c r="F22" i="1" s="1"/>
  <c r="F61" i="1" s="1"/>
  <c r="F60" i="1"/>
  <c r="C59" i="1"/>
  <c r="D58" i="1"/>
  <c r="E18" i="1" s="1"/>
  <c r="E58" i="1" s="1"/>
  <c r="F18" i="1" s="1"/>
  <c r="F58" i="1" s="1"/>
  <c r="C57" i="1"/>
  <c r="D17" i="1" s="1"/>
  <c r="F40" i="1"/>
  <c r="F37" i="1" s="1"/>
  <c r="F30" i="1"/>
  <c r="E30" i="1"/>
  <c r="D30" i="1"/>
  <c r="D28" i="1" s="1"/>
  <c r="D26" i="1" s="1"/>
  <c r="D25" i="1" s="1"/>
  <c r="D24" i="1" s="1"/>
  <c r="C30" i="1"/>
  <c r="F28" i="1"/>
  <c r="E28" i="1"/>
  <c r="C28" i="1"/>
  <c r="F26" i="1"/>
  <c r="E26" i="1"/>
  <c r="E25" i="1" s="1"/>
  <c r="E24" i="1" s="1"/>
  <c r="C26" i="1"/>
  <c r="F25" i="1"/>
  <c r="C25" i="1"/>
  <c r="F24" i="1"/>
  <c r="C24" i="1"/>
  <c r="C14" i="1"/>
  <c r="C11" i="1"/>
  <c r="C12" i="1" s="1"/>
  <c r="F9" i="1"/>
  <c r="E9" i="1"/>
  <c r="D9" i="1"/>
  <c r="C56" i="1" l="1"/>
  <c r="C53" i="1" s="1"/>
  <c r="C54" i="1" s="1"/>
  <c r="F46" i="1"/>
  <c r="D57" i="1"/>
  <c r="D19" i="1"/>
  <c r="D59" i="1" s="1"/>
  <c r="E19" i="1" s="1"/>
  <c r="E59" i="1" s="1"/>
  <c r="F19" i="1" s="1"/>
  <c r="F59" i="1" s="1"/>
  <c r="D16" i="1" l="1"/>
  <c r="D14" i="1" s="1"/>
  <c r="D11" i="1" s="1"/>
  <c r="D12" i="1" s="1"/>
  <c r="E17" i="1"/>
  <c r="D56" i="1"/>
  <c r="D53" i="1" s="1"/>
  <c r="D54" i="1" s="1"/>
  <c r="F44" i="1"/>
  <c r="F52" i="1"/>
  <c r="F48" i="1" s="1"/>
  <c r="E57" i="1" l="1"/>
  <c r="E16" i="1"/>
  <c r="E14" i="1" s="1"/>
  <c r="E11" i="1" s="1"/>
  <c r="E12" i="1" s="1"/>
  <c r="E56" i="1" l="1"/>
  <c r="E53" i="1" s="1"/>
  <c r="E54" i="1" s="1"/>
  <c r="F17" i="1"/>
  <c r="F16" i="1" l="1"/>
  <c r="F14" i="1" s="1"/>
  <c r="F11" i="1" s="1"/>
  <c r="F12" i="1" s="1"/>
  <c r="F57" i="1"/>
  <c r="F56" i="1" s="1"/>
  <c r="F53" i="1" s="1"/>
  <c r="F54" i="1" s="1"/>
</calcChain>
</file>

<file path=xl/comments1.xml><?xml version="1.0" encoding="utf-8"?>
<comments xmlns="http://schemas.openxmlformats.org/spreadsheetml/2006/main">
  <authors>
    <author>Win 8.1 Update 3</author>
    <author>User</author>
  </authors>
  <commentList>
    <comment ref="P20" authorId="0">
      <text>
        <r>
          <rPr>
            <b/>
            <sz val="9"/>
            <color indexed="81"/>
            <rFont val="Tahoma"/>
            <family val="2"/>
          </rPr>
          <t>Win 8.1 Update 3:</t>
        </r>
        <r>
          <rPr>
            <sz val="9"/>
            <color indexed="81"/>
            <rFont val="Tahoma"/>
            <family val="2"/>
          </rPr>
          <t xml:space="preserve">
236,584,000 vnd</t>
        </r>
      </text>
    </comment>
    <comment ref="V20" authorId="0">
      <text>
        <r>
          <rPr>
            <b/>
            <sz val="9"/>
            <color indexed="81"/>
            <rFont val="Tahoma"/>
            <family val="2"/>
          </rPr>
          <t>Win 8.1 Update 3:</t>
        </r>
        <r>
          <rPr>
            <sz val="9"/>
            <color indexed="81"/>
            <rFont val="Tahoma"/>
            <family val="2"/>
          </rPr>
          <t xml:space="preserve">
236,584,000 vnd</t>
        </r>
      </text>
    </comment>
    <comment ref="J21" authorId="1">
      <text>
        <r>
          <rPr>
            <b/>
            <sz val="9"/>
            <color indexed="81"/>
            <rFont val="Tahoma"/>
            <family val="2"/>
          </rPr>
          <t>User:</t>
        </r>
        <r>
          <rPr>
            <sz val="9"/>
            <color indexed="81"/>
            <rFont val="Tahoma"/>
            <family val="2"/>
          </rPr>
          <t xml:space="preserve">
chưa có phí gốc hóa 55,785,83, GTGC 2022</t>
        </r>
      </text>
    </comment>
    <comment ref="O21" authorId="0">
      <text>
        <r>
          <rPr>
            <b/>
            <sz val="9"/>
            <color indexed="81"/>
            <rFont val="Tahoma"/>
            <family val="2"/>
          </rPr>
          <t>Win 8.1 Update 3:</t>
        </r>
        <r>
          <rPr>
            <sz val="9"/>
            <color indexed="81"/>
            <rFont val="Tahoma"/>
            <family val="2"/>
          </rPr>
          <t xml:space="preserve">
chưa có phí gốc hóa: 2022: 55,785,83</t>
        </r>
      </text>
    </comment>
    <comment ref="P22" authorId="1">
      <text>
        <r>
          <rPr>
            <b/>
            <sz val="9"/>
            <color indexed="81"/>
            <rFont val="Tahoma"/>
            <family val="2"/>
          </rPr>
          <t>User:</t>
        </r>
        <r>
          <rPr>
            <sz val="9"/>
            <color indexed="81"/>
            <rFont val="Tahoma"/>
            <family val="2"/>
          </rPr>
          <t xml:space="preserve">
bù 2020-2021: 4,707,11
</t>
        </r>
      </text>
    </comment>
    <comment ref="V22" authorId="0">
      <text>
        <r>
          <rPr>
            <b/>
            <sz val="9"/>
            <color indexed="81"/>
            <rFont val="Tahoma"/>
            <family val="2"/>
          </rPr>
          <t>Win 8.1 Update 3:</t>
        </r>
        <r>
          <rPr>
            <sz val="9"/>
            <color indexed="81"/>
            <rFont val="Tahoma"/>
            <family val="2"/>
          </rPr>
          <t xml:space="preserve">
120.554.000 vnđ</t>
        </r>
      </text>
    </comment>
  </commentList>
</comments>
</file>

<file path=xl/comments2.xml><?xml version="1.0" encoding="utf-8"?>
<comments xmlns="http://schemas.openxmlformats.org/spreadsheetml/2006/main">
  <authors>
    <author>Win 8.1 Update 3</author>
    <author>Phong KT 02</author>
  </authors>
  <commentList>
    <comment ref="H17" authorId="0">
      <text>
        <r>
          <rPr>
            <b/>
            <sz val="9"/>
            <color indexed="81"/>
            <rFont val="Tahoma"/>
            <family val="2"/>
          </rPr>
          <t>Win 8.1 Update 3:</t>
        </r>
        <r>
          <rPr>
            <sz val="9"/>
            <color indexed="81"/>
            <rFont val="Tahoma"/>
            <family val="2"/>
          </rPr>
          <t xml:space="preserve">
701,201,000 vnd</t>
        </r>
      </text>
    </comment>
    <comment ref="I17" authorId="0">
      <text>
        <r>
          <rPr>
            <b/>
            <sz val="9"/>
            <color indexed="81"/>
            <rFont val="Tahoma"/>
            <family val="2"/>
          </rPr>
          <t>Win 8.1 Update 3:</t>
        </r>
        <r>
          <rPr>
            <sz val="9"/>
            <color indexed="81"/>
            <rFont val="Tahoma"/>
            <family val="2"/>
          </rPr>
          <t xml:space="preserve">
145,343,000 vnd</t>
        </r>
      </text>
    </comment>
    <comment ref="R17" authorId="0">
      <text>
        <r>
          <rPr>
            <b/>
            <sz val="9"/>
            <color indexed="81"/>
            <rFont val="Tahoma"/>
            <family val="2"/>
          </rPr>
          <t>Win 8.1 Update 3:</t>
        </r>
        <r>
          <rPr>
            <sz val="9"/>
            <color indexed="81"/>
            <rFont val="Tahoma"/>
            <family val="2"/>
          </rPr>
          <t xml:space="preserve">
701,201,000 vnd</t>
        </r>
      </text>
    </comment>
    <comment ref="S17" authorId="0">
      <text>
        <r>
          <rPr>
            <b/>
            <sz val="9"/>
            <color indexed="81"/>
            <rFont val="Tahoma"/>
            <family val="2"/>
          </rPr>
          <t>Win 8.1 Update 3:</t>
        </r>
        <r>
          <rPr>
            <sz val="9"/>
            <color indexed="81"/>
            <rFont val="Tahoma"/>
            <family val="2"/>
          </rPr>
          <t xml:space="preserve">
145,343,000 vnd</t>
        </r>
      </text>
    </comment>
    <comment ref="H19" authorId="0">
      <text>
        <r>
          <rPr>
            <b/>
            <sz val="9"/>
            <color indexed="81"/>
            <rFont val="Tahoma"/>
            <family val="2"/>
          </rPr>
          <t>Win 8.1 Update 3:</t>
        </r>
        <r>
          <rPr>
            <sz val="9"/>
            <color indexed="81"/>
            <rFont val="Tahoma"/>
            <family val="2"/>
          </rPr>
          <t xml:space="preserve">
120.554.000 vnđ</t>
        </r>
      </text>
    </comment>
    <comment ref="I19" authorId="0">
      <text>
        <r>
          <rPr>
            <b/>
            <sz val="9"/>
            <color indexed="81"/>
            <rFont val="Tahoma"/>
            <family val="2"/>
          </rPr>
          <t>Win 8.1 Update 3:</t>
        </r>
        <r>
          <rPr>
            <sz val="9"/>
            <color indexed="81"/>
            <rFont val="Tahoma"/>
            <family val="2"/>
          </rPr>
          <t xml:space="preserve">
95,723.000 VNĐ</t>
        </r>
      </text>
    </comment>
    <comment ref="R19" authorId="0">
      <text>
        <r>
          <rPr>
            <b/>
            <sz val="9"/>
            <color indexed="81"/>
            <rFont val="Tahoma"/>
            <family val="2"/>
          </rPr>
          <t>Win 8.1 Update 3:</t>
        </r>
        <r>
          <rPr>
            <sz val="9"/>
            <color indexed="81"/>
            <rFont val="Tahoma"/>
            <family val="2"/>
          </rPr>
          <t xml:space="preserve">
120.554.000 vnđ</t>
        </r>
      </text>
    </comment>
    <comment ref="S19" authorId="0">
      <text>
        <r>
          <rPr>
            <b/>
            <sz val="9"/>
            <color indexed="81"/>
            <rFont val="Tahoma"/>
            <family val="2"/>
          </rPr>
          <t>Win 8.1 Update 3:</t>
        </r>
        <r>
          <rPr>
            <sz val="9"/>
            <color indexed="81"/>
            <rFont val="Tahoma"/>
            <family val="2"/>
          </rPr>
          <t xml:space="preserve">
95,723.000 VNĐ</t>
        </r>
      </text>
    </comment>
    <comment ref="I20" authorId="0">
      <text>
        <r>
          <rPr>
            <b/>
            <sz val="9"/>
            <color indexed="81"/>
            <rFont val="Tahoma"/>
            <family val="2"/>
          </rPr>
          <t>Win 8.1 Update 3:</t>
        </r>
        <r>
          <rPr>
            <sz val="9"/>
            <color indexed="81"/>
            <rFont val="Tahoma"/>
            <family val="2"/>
          </rPr>
          <t xml:space="preserve">
7,490,000 vnđ</t>
        </r>
      </text>
    </comment>
    <comment ref="J20" authorId="0">
      <text>
        <r>
          <rPr>
            <b/>
            <sz val="9"/>
            <color indexed="81"/>
            <rFont val="Tahoma"/>
            <family val="2"/>
          </rPr>
          <t>Win 8.1 Update 3:</t>
        </r>
        <r>
          <rPr>
            <sz val="9"/>
            <color indexed="81"/>
            <rFont val="Tahoma"/>
            <family val="2"/>
          </rPr>
          <t xml:space="preserve">
tổng phí trả kỳ I 358,521,000</t>
        </r>
      </text>
    </comment>
    <comment ref="S20" authorId="0">
      <text>
        <r>
          <rPr>
            <b/>
            <sz val="9"/>
            <color indexed="81"/>
            <rFont val="Tahoma"/>
            <family val="2"/>
          </rPr>
          <t>Win 8.1 Update 3:</t>
        </r>
        <r>
          <rPr>
            <sz val="9"/>
            <color indexed="81"/>
            <rFont val="Tahoma"/>
            <family val="2"/>
          </rPr>
          <t xml:space="preserve">
7,490,000 vnđ</t>
        </r>
      </text>
    </comment>
    <comment ref="T20" authorId="0">
      <text>
        <r>
          <rPr>
            <b/>
            <sz val="9"/>
            <color indexed="81"/>
            <rFont val="Tahoma"/>
            <family val="2"/>
          </rPr>
          <t>Win 8.1 Update 3:</t>
        </r>
        <r>
          <rPr>
            <sz val="9"/>
            <color indexed="81"/>
            <rFont val="Tahoma"/>
            <family val="2"/>
          </rPr>
          <t xml:space="preserve">
tổng phí trả kỳ I 358,521,000</t>
        </r>
      </text>
    </comment>
    <comment ref="F21" authorId="1">
      <text>
        <r>
          <rPr>
            <b/>
            <sz val="9"/>
            <color indexed="81"/>
            <rFont val="Tahoma"/>
            <family val="2"/>
          </rPr>
          <t>Phong KT 02:</t>
        </r>
        <r>
          <rPr>
            <sz val="9"/>
            <color indexed="81"/>
            <rFont val="Tahoma"/>
            <family val="2"/>
          </rPr>
          <t xml:space="preserve">
nhận tiền ngày 31/5/2021</t>
        </r>
      </text>
    </comment>
    <comment ref="G21" authorId="1">
      <text>
        <r>
          <rPr>
            <b/>
            <sz val="9"/>
            <color indexed="81"/>
            <rFont val="Tahoma"/>
            <family val="2"/>
          </rPr>
          <t>Phong KT 02:</t>
        </r>
        <r>
          <rPr>
            <sz val="9"/>
            <color indexed="81"/>
            <rFont val="Tahoma"/>
            <family val="2"/>
          </rPr>
          <t xml:space="preserve">
nhận tiền ngày 31/5/2021</t>
        </r>
      </text>
    </comment>
    <comment ref="N21" authorId="1">
      <text>
        <r>
          <rPr>
            <b/>
            <sz val="9"/>
            <color indexed="81"/>
            <rFont val="Tahoma"/>
            <family val="2"/>
          </rPr>
          <t>Phong KT 02:</t>
        </r>
        <r>
          <rPr>
            <sz val="9"/>
            <color indexed="81"/>
            <rFont val="Tahoma"/>
            <family val="2"/>
          </rPr>
          <t xml:space="preserve">
tạm tính tỷ giá CK ngày 31/5</t>
        </r>
      </text>
    </comment>
    <comment ref="P21" authorId="1">
      <text>
        <r>
          <rPr>
            <b/>
            <sz val="9"/>
            <color indexed="81"/>
            <rFont val="Tahoma"/>
            <family val="2"/>
          </rPr>
          <t>Phong KT 02:</t>
        </r>
        <r>
          <rPr>
            <sz val="9"/>
            <color indexed="81"/>
            <rFont val="Tahoma"/>
            <family val="2"/>
          </rPr>
          <t xml:space="preserve">
nhận tiền ngày 31/5/2021</t>
        </r>
      </text>
    </comment>
    <comment ref="Q21" authorId="1">
      <text>
        <r>
          <rPr>
            <b/>
            <sz val="9"/>
            <color indexed="81"/>
            <rFont val="Tahoma"/>
            <family val="2"/>
          </rPr>
          <t>Phong KT 02:</t>
        </r>
        <r>
          <rPr>
            <sz val="9"/>
            <color indexed="81"/>
            <rFont val="Tahoma"/>
            <family val="2"/>
          </rPr>
          <t xml:space="preserve">
nhận tiền ngày15/2/2022
</t>
        </r>
      </text>
    </comment>
  </commentList>
</comments>
</file>

<file path=xl/sharedStrings.xml><?xml version="1.0" encoding="utf-8"?>
<sst xmlns="http://schemas.openxmlformats.org/spreadsheetml/2006/main" count="708" uniqueCount="416">
  <si>
    <t>UBND TỈNH NINH THUẬN</t>
  </si>
  <si>
    <t>SỞ TÀI CHÍNH</t>
  </si>
  <si>
    <t>BÁO CÁO KHẢ NĂNG VAY VÀ TRẢ NỢ CỦA TINH NINH THUẬN GIAI ĐOẠN 2018-2021</t>
  </si>
  <si>
    <t>Đơn vị: triệu đồng</t>
  </si>
  <si>
    <t>STT</t>
  </si>
  <si>
    <t>NỘI DUNG</t>
  </si>
  <si>
    <t>NĂM 2018</t>
  </si>
  <si>
    <t>NĂM 2019</t>
  </si>
  <si>
    <t>ƯỚC THỰC HIỆN NĂM 2020</t>
  </si>
  <si>
    <t>DỰ KIẾN NĂM 2021</t>
  </si>
  <si>
    <t>A</t>
  </si>
  <si>
    <t>THU NGÂN SÁCH ĐỊA PHƯƠNG ĐƯỢC HƯỞNG THEO PHÂN CẤP</t>
  </si>
  <si>
    <t>B</t>
  </si>
  <si>
    <t>MỨC DƯ NỢ VAY TỐI ĐA CỦA NSĐP</t>
  </si>
  <si>
    <t>C</t>
  </si>
  <si>
    <t>KẾ HOẠCH VAY, TRẢ NỢ GỐC</t>
  </si>
  <si>
    <t>I</t>
  </si>
  <si>
    <t>Tổng dư nợ đầu năm</t>
  </si>
  <si>
    <t>Tỷ lệ mức dư nợ đầu kỳ so với mức dư nợ vay tối đa của ngân sách địa phương (%)</t>
  </si>
  <si>
    <t>Trái phiếu chính quyền địa phương</t>
  </si>
  <si>
    <t>Vay lại từ nguồn Chính phủ vay ngoài nước (1)</t>
  </si>
  <si>
    <t xml:space="preserve"> - Trái phiếu chính quyền địa phương</t>
  </si>
  <si>
    <t xml:space="preserve"> - Vay lại từ nguồn Chính phủ vay ngoài nước</t>
  </si>
  <si>
    <t xml:space="preserve">   +Dự án môi trường bền vững các thành phố duyên hải - tiểu dự án thành phố Phan Rang Tháp Chàm</t>
  </si>
  <si>
    <t xml:space="preserve">   +Dự án sửa chữa và nâng cao an toàn đập (WB8)</t>
  </si>
  <si>
    <t xml:space="preserve">   +Dự án mở rộng quy mô vệ sinh và nước sạch nông thôn dựa trên kết quả (WB3)</t>
  </si>
  <si>
    <t xml:space="preserve">   + Dự án Nâng cao hiệu quả sử dụng nước cho các tỉnh bị ảnh hưởng bởi hạn hán  </t>
  </si>
  <si>
    <t xml:space="preserve">   +Dự án phục hồi và quản lý rừng bền vững tại Miền trung và Bắc Việt Nam- Dự án KfW9 giai đoạn 1</t>
  </si>
  <si>
    <t xml:space="preserve">   + Vay lại Chính phủ: Đầu tư xây dựng và phát triển hệ thống cung ứng dịch vụ y tế cơ sở </t>
  </si>
  <si>
    <t xml:space="preserve"> - Vay trong nước khác theo quy định của pháp luật</t>
  </si>
  <si>
    <t>II</t>
  </si>
  <si>
    <t>Tổng mức vay trong năm</t>
  </si>
  <si>
    <t>Theo mục đích vay</t>
  </si>
  <si>
    <t xml:space="preserve"> - Vay bù đắp bội chi</t>
  </si>
  <si>
    <t xml:space="preserve"> - Vay trả nợ gốc</t>
  </si>
  <si>
    <t>Theo nguồn vay</t>
  </si>
  <si>
    <t xml:space="preserve">   + Vay lại Chính phủ: Đầu tư xây dựng và phát triển hệ thống cung ứng dịch vụ y tế cơ sở</t>
  </si>
  <si>
    <t>III</t>
  </si>
  <si>
    <t xml:space="preserve">Trả nợ gốc vay trong năm </t>
  </si>
  <si>
    <t>Trả nợ gốc vav</t>
  </si>
  <si>
    <t>Vay trong nước khác theo quy định của pháp luật</t>
  </si>
  <si>
    <t>Nợ gốc phải trả phân theo nguồn vay</t>
  </si>
  <si>
    <t>Nguồn trả nợ</t>
  </si>
  <si>
    <t xml:space="preserve"> - Từ nguồn vay</t>
  </si>
  <si>
    <t xml:space="preserve"> - Bội thu ngân sách địa phương</t>
  </si>
  <si>
    <t xml:space="preserve"> - Tăng thu, tiết kiệm chi</t>
  </si>
  <si>
    <t xml:space="preserve"> - Kết dư ngân sách cấp tỉnh</t>
  </si>
  <si>
    <t>IV</t>
  </si>
  <si>
    <t>Tổng dư nợ cuối năm</t>
  </si>
  <si>
    <t>Tỷ lệ mức dư nợ cuối kỳ so với mức dư nợ vay tối đa của ngân sách địa phương (%)</t>
  </si>
  <si>
    <t>D</t>
  </si>
  <si>
    <t xml:space="preserve">Trả nợ lãi, phí </t>
  </si>
  <si>
    <t>BÁO CÁO TÌNH HÌNH VAY LẠI VỐN VAY ODA, VAY ƯU ĐÃI NƯỚC NGOÀI CỦA CHÍNH PHỦ</t>
  </si>
  <si>
    <t>Đơn vị: Nguyên tệ</t>
  </si>
  <si>
    <t>Tên Dự án/Chương trình</t>
  </si>
  <si>
    <t>Nguồn vốn cho vay lại</t>
  </si>
  <si>
    <t>Nguyên tệ</t>
  </si>
  <si>
    <t>Dư nợ đầu kỳ</t>
  </si>
  <si>
    <t>Dư nợ cuối kỳ quy VND</t>
  </si>
  <si>
    <t>Gốc</t>
  </si>
  <si>
    <t>Lãi</t>
  </si>
  <si>
    <t>Phí theo HĐ vay</t>
  </si>
  <si>
    <t>Phí QLCVL</t>
  </si>
  <si>
    <t>Cộng</t>
  </si>
  <si>
    <t>Dự án Môi trường bền vững các thành phố duyên hải - Tiểu dự án thành phố Phan Rang - Tháp Chàm</t>
  </si>
  <si>
    <t xml:space="preserve">20% vốn IDA và 100% vốn IBRD vay World Bank </t>
  </si>
  <si>
    <t>USD</t>
  </si>
  <si>
    <t>Dự án Mở rộng quy mô vệ sinh và nước sạch nông thôn dựa trên kết quả</t>
  </si>
  <si>
    <t>…</t>
  </si>
  <si>
    <t>TỔNG CỘNG</t>
  </si>
  <si>
    <t>EUR</t>
  </si>
  <si>
    <t>JPY</t>
  </si>
  <si>
    <t>KRW</t>
  </si>
  <si>
    <t>Tổng quy USD</t>
  </si>
  <si>
    <t>Tổng quy VND</t>
  </si>
  <si>
    <t>Ghi chú:</t>
  </si>
  <si>
    <t>NGƯỜI LẬP BIỂU</t>
  </si>
  <si>
    <t>THỦ TRƯỞNG ĐƠN VỊ</t>
  </si>
  <si>
    <t>BÁO CÁO TÌNH HÌNH NỢ CỦA UBND TỈNH NINH THUẬN THEO CHỦ NỢ</t>
  </si>
  <si>
    <t>TÊN CHỦ NỢ</t>
  </si>
  <si>
    <t>Trong đó, Dư nợ quá hạn cuối kỳ</t>
  </si>
  <si>
    <t>Dư nợ quá hạn cuối kỳ quy VND</t>
  </si>
  <si>
    <t>Tổng dư nợ (quy VNĐ)</t>
  </si>
  <si>
    <t>Hạn mức nợ theo quy định (VNĐ)</t>
  </si>
  <si>
    <t>BÁO CÁO TÌNH HÌNH THỰC HIỆN DỰ ÁN SỬ DỤNG VỐN VAY LẠI ODA,
VAY ƯU ĐÃI NƯỚC NGOÀI CỦA CHÍNH PHỦ</t>
  </si>
  <si>
    <t>I. Thông tin cơ bản</t>
  </si>
  <si>
    <t xml:space="preserve">- Tên Dự án: Dự án Môi trường bền vững các thành phố duyên hải - Tiểu Dự án thành phố </t>
  </si>
  <si>
    <t>Phan Rang - Tháp Chàm</t>
  </si>
  <si>
    <t>- Tên Nhà tài trợ: Ngân hàng Thế giới (World Bank)</t>
  </si>
  <si>
    <t>- Hiệp định vay số: IDA số 6027-VN và IBRD số 8745-VN</t>
  </si>
  <si>
    <t>II. Tiến độ thực hiện dự án</t>
  </si>
  <si>
    <t>1. Lũy kế vốn vay nước ngoài đã giải ngân, chưa giải ngân đến cuối kỳ báo cáo, phân theo vốn cấp phát, vốn vay lại.</t>
  </si>
  <si>
    <t xml:space="preserve">Giải ngân theo tỷ giá thực tế phát sinh thực tế tại Ngân hàng BIDV </t>
  </si>
  <si>
    <t>2. Tóm tắt các công việc đã thực hiện của dự án.</t>
  </si>
  <si>
    <t>3. Tình hình bố trí và sử dụng vốn đối ứng.</t>
  </si>
  <si>
    <t>4. Tình hình quản lý, sử dụng tài sản của dự án đầu tư.</t>
  </si>
  <si>
    <t xml:space="preserve">Hiện nay chưa có tài sản </t>
  </si>
  <si>
    <t>5. Các vướng mắc trong quá trình triển khai, kiến nghị.</t>
  </si>
  <si>
    <t>- Hiệp định vay số: 5739-VN</t>
  </si>
  <si>
    <t>- Thời gian thực hiện dự án: từ 2016 đến 2021</t>
  </si>
  <si>
    <t>Ủy ban nhân dân tỉnh Ninh Thuận</t>
  </si>
  <si>
    <t>Dự án Đầu tư xây dựng và phát triển hệ thống cung ứng dịch vụ y tế tuyến cơ sở - Dự án thành phần tỉnh Ninh Thuận</t>
  </si>
  <si>
    <t>- Tên Dự án: Tiểu dự án sửa chữa và nâng cao an toàn đập (WB8) tỉnh Ninh Thuận</t>
  </si>
  <si>
    <t>- Tên Nhà tài trợ: Ngân hàng Thế giới (WB)</t>
  </si>
  <si>
    <t>- Hiệp định vay số:  5749-VN</t>
  </si>
  <si>
    <t>- Thời gian thực hiện dự án: 2016-2020</t>
  </si>
  <si>
    <t>- Đã bàn giao mặt bằng thi công.</t>
  </si>
  <si>
    <t>4.Tình hình quản lý, sử dụng tài sản của dự án đầu tư: không</t>
  </si>
  <si>
    <t>5.Các vướng mắc trong quá trình triển khai, kiến nghị: không</t>
  </si>
  <si>
    <t>4. Tình hình quản lý, sử dụng tài sản của dự án đầu tư: không</t>
  </si>
  <si>
    <t>TỈNH NINH THUẬN</t>
  </si>
  <si>
    <t>Ninh Thuận, ngày     tháng 01  năm 2021</t>
  </si>
  <si>
    <t>Dư nợ đầu kỳ (USD)</t>
  </si>
  <si>
    <t>Dư nợ cuối kỳ (USD)</t>
  </si>
  <si>
    <t xml:space="preserve">UỶ BAN NHÂN DÂN </t>
  </si>
  <si>
    <t>ỦY BAN NHÂN DÂN</t>
  </si>
  <si>
    <t>TỈNH NINH THUÂN</t>
  </si>
  <si>
    <t xml:space="preserve">      ỦY BAN NHÂN DÂN</t>
  </si>
  <si>
    <r>
      <t xml:space="preserve">      </t>
    </r>
    <r>
      <rPr>
        <b/>
        <u/>
        <sz val="12"/>
        <color indexed="8"/>
        <rFont val="Times New Roman"/>
        <family val="1"/>
      </rPr>
      <t>TỈNH NINH THUẬN</t>
    </r>
  </si>
  <si>
    <t>TT</t>
  </si>
  <si>
    <t>Nội dung</t>
  </si>
  <si>
    <t>Trả nợ trong năm</t>
  </si>
  <si>
    <t>Dư nợ cuối năm
 (ngày 31 tháng 12)</t>
  </si>
  <si>
    <t>Lãi/phí</t>
  </si>
  <si>
    <t>Tổng</t>
  </si>
  <si>
    <t>6=1+2-3</t>
  </si>
  <si>
    <t>Tổng số</t>
  </si>
  <si>
    <t>Vay phát hành trái phiếu chính quyền địa phương</t>
  </si>
  <si>
    <t>Tạm ứng ngân quỹ nhà nước</t>
  </si>
  <si>
    <t>Vay các tổ chức tài chính, tín dụng</t>
  </si>
  <si>
    <t xml:space="preserve">Vay Ngân hàng Phát triển Việt Nam </t>
  </si>
  <si>
    <t xml:space="preserve">Vay các tổ chức tài chính, tín dụng </t>
  </si>
  <si>
    <t xml:space="preserve">Dự án Chương trình mở rộng quy mô vệ sinh và nước sạch nông thôn dựa trên kết quả </t>
  </si>
  <si>
    <t>Dự án Môi trường bền vững các thành phố Duyên hải-Tiểu dự án Thành phố Phan Rang - Tháp Chàm</t>
  </si>
  <si>
    <t>V</t>
  </si>
  <si>
    <t>Vay các tổ chức khác (2)</t>
  </si>
  <si>
    <t>Nguyên 
tệ</t>
  </si>
  <si>
    <t>Theo VNĐ</t>
  </si>
  <si>
    <t>BẢNG TỔNG HỢP TÌNH HÌNH VAY, TRẢ NỢ VAY NGÂN SÁCH TỈNH NINH THUẬN NĂM 2020</t>
  </si>
  <si>
    <t>Biểu theo quy định tại Nghị định 97/2018/NĐ-CP</t>
  </si>
  <si>
    <t>Mẫu biểu số: 1.01 Thông tư 80/2018/TT-BTC</t>
  </si>
  <si>
    <t>Mẫu biểu số: 1.02 Thông tư 80/2018/TT-BTC</t>
  </si>
  <si>
    <t>- Tên Nhà tài trợ: Ngân hàng thế giới (WB)</t>
  </si>
  <si>
    <t>- Hiệp định vay số: B126439-VN</t>
  </si>
  <si>
    <t xml:space="preserve">- Thời gian thực hiện dự án: từ năm 2020 đến năm 2024 </t>
  </si>
  <si>
    <t>- Tổng mức đầu tư: 91.829 triệu đồng</t>
  </si>
  <si>
    <t>- Tổng số vốn vay: 72.281 triệu đồng</t>
  </si>
  <si>
    <t>- Tỷ lệ vay lại: 10%</t>
  </si>
  <si>
    <t>BÁO CÁO TÌNH HÌNH THỰC HIỆN DỰ ÁN SỬ DỤNG VỐN VAY LẠI ODA, VAY ƯU ĐÃI NƯỚC NGOÀI CỦA CHÍNH PHỦ</t>
  </si>
  <si>
    <t>10% vốn IDA (WB3)</t>
  </si>
  <si>
    <t>VNĐ</t>
  </si>
  <si>
    <t>Dư nợ đầu năm 
(ngày 01 tháng 01)</t>
  </si>
  <si>
    <t>Vay lại vốn vay nước ngoài  (vay lại Chính phủ)</t>
  </si>
  <si>
    <t>Trả nợ trong kỳ (USD)</t>
  </si>
  <si>
    <t>Rút vốn trong kỳ (USD)</t>
  </si>
  <si>
    <t>- Tổng số vốn vay: 75,25 triệu USD (tương đương 1.680 tỷ đồng)</t>
  </si>
  <si>
    <t>- Trong đó tỷ lệ vay lại: 23,17 triệu USD (tương đương 517 tỷ đồng)</t>
  </si>
  <si>
    <t>- Tổng mức đầu tư: 10.282.678 triệu USD (tương đương 230,846 tỷ đồng)</t>
  </si>
  <si>
    <t>- Tổng số vốn vay: 9.365.123 USD (tương đương 210,225 tỷ đồng)</t>
  </si>
  <si>
    <t>- Trong đó tỷ lệ vay lại: 888.889 USD USD (tương đương 19,956 tỷ đồng)</t>
  </si>
  <si>
    <t>Tổng số vay trong năm</t>
  </si>
  <si>
    <t>Trong đó</t>
  </si>
  <si>
    <t xml:space="preserve">Rút vốn </t>
  </si>
  <si>
    <t>Nguyên tệ 2020</t>
  </si>
  <si>
    <t>Vay lại vốn vay nước ngoài (vay lại Chính phủ)</t>
  </si>
  <si>
    <t>- Tổng mức đầu tư: 77,97 tỷ VNĐ</t>
  </si>
  <si>
    <t>- Tổng số vốn vay:</t>
  </si>
  <si>
    <t>Dư nợ đầu kỳ
(ngày 01 tháng 01)</t>
  </si>
  <si>
    <t>Vay trong kỳ</t>
  </si>
  <si>
    <t>Trả nợ trong kỳ</t>
  </si>
  <si>
    <t>Dự án Sửa chữa và nâng cao an toàn đập</t>
  </si>
  <si>
    <t>Dự án sửa chữa, nâng cao an toàn đập</t>
  </si>
  <si>
    <t>………, ngày 30 tháng 6 năm 2021</t>
  </si>
  <si>
    <t xml:space="preserve">- Tên Dự án: Dự án Nâng cao hiệu quả sử dụng nước cho các tỉnh bị ảnh hưởng bởi hạn hán (WEIDAP/ADB8) tỉnh Ninh Thuận.  </t>
  </si>
  <si>
    <t>- Tên Nhà tài trợ: Ngân hàng Phát triển Châu Á (ADB)</t>
  </si>
  <si>
    <t>- Hiệp định vay số:  3745-VIE</t>
  </si>
  <si>
    <t>- Thời gian thực hiện dự án: 2018 – 2025</t>
  </si>
  <si>
    <t xml:space="preserve">- Tỷ lệ vay lại: Tỷ lệ vay lại 30% </t>
  </si>
  <si>
    <t>- Tỷ lệ vay lại: Tỷ lệ vay lại 15% (Theo thông báo của Bộ tài Chính tại văn bản số 18955/BTC-QLN ngày 21/12/2015</t>
  </si>
  <si>
    <t xml:space="preserve">Dự án Nâng cao hiệu quả sử dụng nước cho các tỉnh bị ảnh hưởng bởi hạn hán (WEIDAP/ADB8) tỉnh Ninh Thuận.  </t>
  </si>
  <si>
    <t>Lãi, phí gốc hóa</t>
  </si>
  <si>
    <t>Rút Gốc VND</t>
  </si>
  <si>
    <t>Trả gốc VNĐ</t>
  </si>
  <si>
    <t>Lãi VND</t>
  </si>
  <si>
    <t>BẢNG TÍNH LÃI VAY TRẢ CHO BỘ TÀI CHÍNH CÁC DỰ ÁN VAY LẠI CỦA CHÍNH PHỦ KỲ II/2021</t>
  </si>
  <si>
    <t>DỰ ÁN VAY LÃI CỦA CHÍNH PHỦ</t>
  </si>
  <si>
    <t>Tên dự án/ Chương trình</t>
  </si>
  <si>
    <t>Tổng 
vốn vay 
USD</t>
  </si>
  <si>
    <t>Thời gian nhận nợ</t>
  </si>
  <si>
    <t>Dư nợ đến 30/10/2021</t>
  </si>
  <si>
    <t xml:space="preserve">Lãi Năm 2018 </t>
  </si>
  <si>
    <t>Lãi Năm 2019</t>
  </si>
  <si>
    <t>Năm 2018
-2019</t>
  </si>
  <si>
    <t>Lãi kỳ I Năm 2020</t>
  </si>
  <si>
    <t>Lãi kỳ II Năm 2020</t>
  </si>
  <si>
    <t>Lãi kỳ I /Năm 2021</t>
  </si>
  <si>
    <t>Lãi kỳ II /Năm 2021</t>
  </si>
  <si>
    <t>Làm tròn</t>
  </si>
  <si>
    <t>Ghi chú</t>
  </si>
  <si>
    <t>https://portal.vietcombank.com.vn/Personal/TG/Pages/ty-gia.aspx?devicechannel=default</t>
  </si>
  <si>
    <t>Dư nợ làm căn cứ tính nghĩa vụ trả nợ (USD)</t>
  </si>
  <si>
    <t>Bằng
 USD</t>
  </si>
  <si>
    <t>Tỷ giá
Ngân hàng ngoại thương (1/T5)</t>
  </si>
  <si>
    <t>Bằng
 VNĐ</t>
  </si>
  <si>
    <t>Tỷ giá
Ngân hàng ngoại thương (1/T1)</t>
  </si>
  <si>
    <t>Tỷ giá
Ngân hàng ngoại thương (15/T6)</t>
  </si>
  <si>
    <t>Tạm tính tỷ giá
Ngân hàng ngoại thương (15/T12)</t>
  </si>
  <si>
    <t>Tỷ giá Bộ Tài chính tháng 6/2021</t>
  </si>
  <si>
    <t>Tỷ giá Bộ Tài chính tháng 10/2021</t>
  </si>
  <si>
    <t>Thời gian (số ngày)</t>
  </si>
  <si>
    <t>Thàng 5</t>
  </si>
  <si>
    <t>t7</t>
  </si>
  <si>
    <t>t8</t>
  </si>
  <si>
    <t>t5</t>
  </si>
  <si>
    <t>t6</t>
  </si>
  <si>
    <t>t9</t>
  </si>
  <si>
    <t>t10</t>
  </si>
  <si>
    <t>t11</t>
  </si>
  <si>
    <t>t12</t>
  </si>
  <si>
    <t>t1</t>
  </si>
  <si>
    <t>t2</t>
  </si>
  <si>
    <t>t3</t>
  </si>
  <si>
    <t>t4</t>
  </si>
  <si>
    <t>tổng</t>
  </si>
  <si>
    <t>5=2*3*4*2%/365 ngày</t>
  </si>
  <si>
    <t>Từ kỳ trả nợ đợt 1 (1/5-30/10/2021)</t>
  </si>
  <si>
    <t>Từ kỳ trả nợ đợt 1 (15/6-15/12/2021)</t>
  </si>
  <si>
    <t xml:space="preserve">Dự án Nâng cao hiệu quả sử dụng nước cho các tỉnh bị ảnh hưởng bởi hạn hán IDAP/ADB8) tỉnh Ninh Thuận.  </t>
  </si>
  <si>
    <t>Từ khi nhận nợ 31/5/2021 đến 15/10/2021</t>
  </si>
  <si>
    <t xml:space="preserve">Lãi 2%/năm dưu nợ vay </t>
  </si>
  <si>
    <t xml:space="preserve">Phí quản lý = 0,25%/năm dư nợ vay </t>
  </si>
  <si>
    <t>Theo thảo thuận vay lại  (tính cho cả năm)</t>
  </si>
  <si>
    <t xml:space="preserve">Tổng Cộng </t>
  </si>
  <si>
    <t xml:space="preserve">Phí thu xếp = 0,25%/toàn bộ khoản vay </t>
  </si>
  <si>
    <t xml:space="preserve">Phí cam kết = tỉnh trên số tỉnh chưa rút </t>
  </si>
  <si>
    <t>- Vốn cấp phát giải ngân 52.013 triệu đồng</t>
  </si>
  <si>
    <t>- Vốn vay lại giải ngân: 5.779 triệu đồng</t>
  </si>
  <si>
    <t>- Đã hoàn thành đưa vào sử dụng tháng 8/2021</t>
  </si>
  <si>
    <t>Hiện nay gói thầu PR 1.4 đã thực hiện xong hoàn thành:
+ Bàn giao 3 nhà vệ sinh trường học: Trường Tiểu học Phú Thọ cơ sở 1; Trường Tiểu học Bảo An; trường trung học cơ sở Nguyễn Văn Trỗi.
+ Bàn giao 4 nhà vệ sinh công cộng; số 1, số 2 công viên đường 16/4 và số 1; số 2 công viên biển Bình Sơn.</t>
  </si>
  <si>
    <t>15% WB</t>
  </si>
  <si>
    <t>10% WB</t>
  </si>
  <si>
    <t>30% ADB</t>
  </si>
  <si>
    <t>Dư nợ 
cuối kỳ</t>
  </si>
  <si>
    <t>- Tên Dự án: Mở rộng quy mô vệ sinh và nước sạch nông thôn dựa trên kết quả</t>
  </si>
  <si>
    <t xml:space="preserve">TỈNH NINH THUẬN                                                                    Độc lập - Tự do - Hạnh phúc   </t>
  </si>
  <si>
    <t>UỶ BAN NHÂN DÂN                                             CỘNG HÒA XÃ HỘI CHỦ NGHĨA VIỆT NAM</t>
  </si>
  <si>
    <t xml:space="preserve">                                                                                                  ---------------</t>
  </si>
  <si>
    <t>UỶ BAN NHÂN DÂN                                      CỘNG HÒA XÃ HỘI CHỦ NGHĨA VIỆT NAM</t>
  </si>
  <si>
    <t xml:space="preserve">TỈNH NINH THUẬN                                                        Độc lập - Tự do - Hạnh phúc   </t>
  </si>
  <si>
    <t xml:space="preserve">                                                                                        ---------------</t>
  </si>
  <si>
    <t>(Đính kèm văn bản số           /UBND-KTTH ngày       /01/2022 của Ủy ban  nhân dân tỉnh Ninh Thuận)</t>
  </si>
  <si>
    <t xml:space="preserve">BẢNG TỔNG HỢP TÌNH HÌNH VAY, TRẢ NỢ VAY NGÂN SÁCH TỈNH NINH THUẬN </t>
  </si>
  <si>
    <t>TỔNG HỢP TÌNH HÌNH NHẬN NỢ CÁC DỰ ÁN ODA VAY LẠI 6 THÁNG NĂM 2022</t>
  </si>
  <si>
    <t>Phụ lục III Nghị định số 93/2018/NĐ-CP</t>
  </si>
  <si>
    <t xml:space="preserve">     UBND TỈNH NINH THUẬN</t>
  </si>
  <si>
    <t xml:space="preserve">            SỞ TÀI CHÍNH</t>
  </si>
  <si>
    <t>Dư nợ cuối kỳ
 (ngày 31 tháng 12)</t>
  </si>
  <si>
    <t xml:space="preserve">Nguyên tệ </t>
  </si>
  <si>
    <t>(Đính kèm văn bản số           /STC-NS  ngày       /6/2022 của Sở Tài chính)</t>
  </si>
  <si>
    <t>Dư nợ cuối kỳ
(ngày 30 tháng 6)</t>
  </si>
  <si>
    <t xml:space="preserve">Vay lại vốn vay nước ngoài </t>
  </si>
  <si>
    <t>Dư nợ cuối kỳ 
quy VND</t>
  </si>
  <si>
    <t>Dư nợ đầu kỳ
 quy VND</t>
  </si>
  <si>
    <t>Tổng cộng</t>
  </si>
  <si>
    <t>- Tổng mức đầu tư: 832.794 triệu đồng</t>
  </si>
  <si>
    <t>- Tổng số vốn vay: 687.469 triệu đồng</t>
  </si>
  <si>
    <t>KHO BẠC NHÀ NƯỚC</t>
  </si>
  <si>
    <t>KHO BẠC NHÀ NƯỚC NINH THUẬN</t>
  </si>
  <si>
    <t>Mẫu số 08/QTNĐ</t>
  </si>
  <si>
    <t>(Ban hành kèm theo Thông tư số 96/2021/TT-BTC ngày 11 tháng 11 năm 2021 của Bộ trưởng Bộ Tài chính)</t>
  </si>
  <si>
    <t>BÁO CÁO QUYẾT TOÁN VỐN ĐẦU TƯ CÔNG NGUỒN NGÂN SÁCH NHÀ NƯỚC CỦA TỈNH NINH THUẬN TRONG NĂM NGÂN SÁCH 2021</t>
  </si>
  <si>
    <t>(Kèm theo công văn số 326/BC-KBNT ngày 28 tháng 04 năm 2022 của Kho bạc Nhà nước Ninh Thuận)</t>
  </si>
  <si>
    <t>Đơn vị tính đồng</t>
  </si>
  <si>
    <t>Số TT</t>
  </si>
  <si>
    <t>Mã dự án</t>
  </si>
  <si>
    <t>Luỹ kế vốn đã giải ngân từ khởi công đến hết năm ngân sách trước năm quyết toán</t>
  </si>
  <si>
    <t>Số vốn tạm ứng theo chế độ chưa thu ho: của các năm trước nộp điều chỉnh giảm trong năm quyết toán</t>
  </si>
  <si>
    <t>Thanh toán khối lượng hoàn thành trong năm quyết toán phần vốn tạm ứng theo chế độ chưa thu hồi tư khởi công đến hết năm ngân sách trước năm quyết toán</t>
  </si>
  <si>
    <t>Kế hoạch và giải ngân vốn kế hoạch các năm trước được kéo dài thời gian thực hiện và giải ngân sang năm quyết toán</t>
  </si>
  <si>
    <t>Kế hoạch và giải ngân vốn kế hoạch năm quyết toán</t>
  </si>
  <si>
    <t>Tổng số vốn thanh toán khối lượng hoàn thành được quyết toán trong năm 2021</t>
  </si>
  <si>
    <t>Luỹ kế vốn tạm ứng theo chế độ chưa thu hồi đến hết năm quyết toán chuyển sang các năm sau</t>
  </si>
  <si>
    <r>
      <t>Lũy kế số vốn</t>
    </r>
    <r>
      <rPr>
        <b/>
        <i/>
        <sz val="14"/>
        <color indexed="8"/>
        <rFont val="Times New Roman"/>
        <family val="1"/>
      </rPr>
      <t xml:space="preserve"> </t>
    </r>
    <r>
      <rPr>
        <b/>
        <sz val="14"/>
        <color indexed="8"/>
        <rFont val="Times New Roman"/>
        <family val="1"/>
      </rPr>
      <t>đã giải ngân từ khởi công đến hết năm quyết toán</t>
    </r>
  </si>
  <si>
    <t>Vốn kế hoạch được kéo dài</t>
  </si>
  <si>
    <t>Giải ngân</t>
  </si>
  <si>
    <t>Vốn kế hoạch tiếp tục được phép kéo dài thời gian thực hiện và giải ngân sang năm sau năm quyết toán (nếu có)</t>
  </si>
  <si>
    <t>Số vốn còn lại chưa giải ngân hủy bỏ (nếu có)</t>
  </si>
  <si>
    <t>Vốn kế hoạch năm quyết toán</t>
  </si>
  <si>
    <r>
      <t>Vốn kế hoạch được phép kéo dài thời gian thực hiện là giải ngân sang năm sau năm</t>
    </r>
    <r>
      <rPr>
        <b/>
        <i/>
        <sz val="14"/>
        <color indexed="8"/>
        <rFont val="Times New Roman"/>
        <family val="1"/>
      </rPr>
      <t xml:space="preserve"> </t>
    </r>
    <r>
      <rPr>
        <b/>
        <sz val="14"/>
        <color indexed="8"/>
        <rFont val="Times New Roman"/>
        <family val="1"/>
      </rPr>
      <t>quyết toán (nếu có)</t>
    </r>
  </si>
  <si>
    <t>Trong đó: vốn tạm ứng theo chế độ chưa thu hồi</t>
  </si>
  <si>
    <t>Thanh toán khối lượng hoàn thành</t>
  </si>
  <si>
    <t>Vốn tạm ứng</t>
  </si>
  <si>
    <t>9=10+11</t>
  </si>
  <si>
    <t>13=8-9-12</t>
  </si>
  <si>
    <t>15=16+17</t>
  </si>
  <si>
    <t>19=14-15-18</t>
  </si>
  <si>
    <t>20=7+10+16</t>
  </si>
  <si>
    <t>21=5-6-7+11+17</t>
  </si>
  <si>
    <t>22=4-6+9+15</t>
  </si>
  <si>
    <t>423</t>
  </si>
  <si>
    <t>Sở Y tế</t>
  </si>
  <si>
    <t>*</t>
  </si>
  <si>
    <t>Vốn đầu tư từ nguồn bội chi ngân sách địa phương (ODA vay lại)</t>
  </si>
  <si>
    <t/>
  </si>
  <si>
    <t>7842256 - Dự án “Đầu tư xây dựng và Phát triển hệ thống cung ứng dịch vụ y tế tuyến cơ sở”- Dự án thành phần tỉnh Ninh Thuận</t>
  </si>
  <si>
    <t>7842256</t>
  </si>
  <si>
    <t>599</t>
  </si>
  <si>
    <t>Các đơn vị khác</t>
  </si>
  <si>
    <t>7529170 - Môi trường bền vững các thành phố duyên hải - Tiểu dự án thành phố Phan Rang-Tháp Chàm</t>
  </si>
  <si>
    <t>7529170</t>
  </si>
  <si>
    <t>7540188 - Mở rộng quy mô vệ sinh và nước sạch nông thôn dựa trên kết quả</t>
  </si>
  <si>
    <t>7540188</t>
  </si>
  <si>
    <t>7608311 - Nâng cao hiệu quả sử dụng nước cho các tỉnh bị ảnh hưởng bởi hạn hán, tỉnh Ninh Thuận</t>
  </si>
  <si>
    <t>7608311</t>
  </si>
  <si>
    <t>7636811 - Tiểu dự án sửa chữa và nâng cao an toàn đập (WB8) tỉnh Ninh Thuận</t>
  </si>
  <si>
    <t>7636811</t>
  </si>
  <si>
    <t>- Tên Dự án: Dự án Đầu tư xây dựng và phát triển hệ thống cung ứng dịch vụ y tế tuyến cơ sở Dự án thành phần tỉnh Ninh Thuận</t>
  </si>
  <si>
    <t xml:space="preserve"> 1. Lũy kế vốn vay nước ngoài đã giải ngân, chưa giải ngân đến cuối kỳ báo cáo, phân theo vốn cấp phát, vốn vay lại: 10.364 triệu đồng</t>
  </si>
  <si>
    <t>(Đính kèm văn bản số             /STC-NS  ngày       /6/2022 của Sở Tài chính)</t>
  </si>
  <si>
    <t>Dự toán  2022</t>
  </si>
  <si>
    <t>Cộng gốc lãi</t>
  </si>
  <si>
    <t>(Đính kèm văn bản số            /STC-NS ngày     6/2022 của Sở Tài chính)</t>
  </si>
  <si>
    <t>Đơn vị: đồng</t>
  </si>
  <si>
    <t>QUYẾT TOÁN VAY, TRẢ NỢ VAY NGÂN SÁCH TỈNH NINH THUẬN NĂM 2021</t>
  </si>
  <si>
    <t>Trong đó: số GTGC qua Kho bạc Nhà nước tỉnh</t>
  </si>
  <si>
    <t>Trả nợ
 trong năm</t>
  </si>
  <si>
    <t>Phí gốc hóa</t>
  </si>
  <si>
    <t>Theo VNĐ (theo số đã nhận nợ)</t>
  </si>
  <si>
    <t>Theo VNĐ (theo số đã ghi thu-ghi chi tại KBNN)</t>
  </si>
  <si>
    <t>7=1+2-4</t>
  </si>
  <si>
    <t>8=1+3-4</t>
  </si>
  <si>
    <t>Ninh Thuận, ngày    30    tháng   9      năm 2022</t>
  </si>
  <si>
    <t>Ninh thuận, ngày  30   tháng    9   năm 2022</t>
  </si>
  <si>
    <t>Ninh Thuận, ngày   30  tháng   9  năm 2022</t>
  </si>
  <si>
    <t xml:space="preserve"> GIÁM ĐỐC SỞ  TÀI CHÍNH </t>
  </si>
  <si>
    <t>TM.ỦY BAN NHÂN DÂN</t>
  </si>
  <si>
    <t>GIÁM ĐỐC KBNN TỈNH</t>
  </si>
  <si>
    <t xml:space="preserve">                   GIÁM ĐỐC SỞ  TÀI CHÍNH                      </t>
  </si>
  <si>
    <t>CHỦ TỊCH</t>
  </si>
  <si>
    <t>BẢNG TỔNG HỢP TÌNH HÌNH VAY, TRẢ NỢ VAY NGÂN SÁCH TỈNH NINH THUẬN NĂM 2022</t>
  </si>
  <si>
    <t>Dư cuối kỳ 31/12/2022</t>
  </si>
  <si>
    <t>Kỳ báo cáo : từ ngày 01/01/2022 Đến ngày 31/12/2022</t>
  </si>
  <si>
    <r>
      <t xml:space="preserve">      </t>
    </r>
    <r>
      <rPr>
        <b/>
        <u/>
        <sz val="12"/>
        <rFont val="Times New Roman"/>
        <family val="1"/>
      </rPr>
      <t>TỈNH NINH THUẬN</t>
    </r>
  </si>
  <si>
    <t>Kỳ báo cáo : Từ ngày 01/01/2022 Đến ngày 31/12/2022</t>
  </si>
  <si>
    <t>- Lũy kế vốn nước ngoài đã nhận nợ: 3.670 triệu đồng (tương đương 158.358,14 USD) trong đó:</t>
  </si>
  <si>
    <t>- Vốn cấp phát: 3.119  triệu đồng (tương đương134.604,42 USD)</t>
  </si>
  <si>
    <t>- Vốn vay lại: 551 triệu đồng (tương đương 23.753,72 USD)</t>
  </si>
  <si>
    <t>- Lũy kế vốn WB đã giải ngân năm 2022: 3.670 triệu đồng (tương đương 158.358,14 USD) trong đó:</t>
  </si>
  <si>
    <t>- Chưa giải ngân đến cuối kỳ báo cáo: 6.436 triệu đồng (tương đương   USD)</t>
  </si>
  <si>
    <t>3. Tình hình bố trí và sử dụng vốn đối ứng: 3.428  triệu đồng</t>
  </si>
  <si>
    <t>- Vốn đối ứng đã bố trí năm 2022: 3.500  triệu đồng</t>
  </si>
  <si>
    <t>- Lũy kế vốn ODA đã giải ngân năm 2022: 16.558 triệu đồng, trong đó:</t>
  </si>
  <si>
    <t>- Vốn cấp phát: 11.591 triệu đồng</t>
  </si>
  <si>
    <t>- Vốn vay lại: 4.967 triệu đồng</t>
  </si>
  <si>
    <t>- Vốn ODA đã bố trí năm 2022: 139.522 triệu đồng, trong đó:</t>
  </si>
  <si>
    <t>- Giải ngân vốn ODA năm 2022:  7.518 triệu đồng</t>
  </si>
  <si>
    <t>- Vốn cấp phát: 5.263 triệu đồng</t>
  </si>
  <si>
    <t>- Vốn vay lại: 2.255 triệu đồng</t>
  </si>
  <si>
    <t>- Vốn đối ứng đã bố trí năm 2022:  20.122 triệu đồng</t>
  </si>
  <si>
    <t>- Giải ngân vốn năm 2022:  20.122 triệu đồng</t>
  </si>
  <si>
    <t>- Lũy kế giải ngân vốn năm 2022: 33.528 triệu đồng</t>
  </si>
  <si>
    <t>- Thời gian thực hiện dự án: từ năm 2017 đến tháng 6/2024</t>
  </si>
  <si>
    <t>- Tổng mức đầu tư: 103,82 triệu USD (tương đương 2.329 tỷ đồng)</t>
  </si>
  <si>
    <t>- Lũy kế vốn nước ngoài đã nhận nợ: 527.864.432.000 đồng (tương đương 22.277.298,66 USD)</t>
  </si>
  <si>
    <t>+ Cấp phát: 350.045.883.040 đồng (tương đương 15.088.478,92 USD)</t>
  </si>
  <si>
    <t>+ Vay lại: 177.818.548.960 đồng (tương đương 7.688.819,74 USD)</t>
  </si>
  <si>
    <t>- Lũy kế vốn nước ngoài đã giải ngân:  528.163.672.444 đồng (tương đương 22.775.285,43 USD)</t>
  </si>
  <si>
    <t>+ Cấp phát: 350.288.803.213 đồng (tương đương 15.087.286,85 USD)</t>
  </si>
  <si>
    <t>+ Vay lại: 177.874.869.431 đồng (tương đương 7.688.016,58 USD)</t>
  </si>
  <si>
    <t>- Chưa giải ngân đến cuối kỳ báo cáo: 47.119.648 đồng (tương đương 2.013,23 USD) quy đổi theo tỷ giá mua chuyển khoản ngân hàng phục vụ ngày 30/12/2022</t>
  </si>
  <si>
    <t>+ Cấp phát: 28.321.688 đồng (tương đương 1.210,07 USD)</t>
  </si>
  <si>
    <t>+ Vay lại: 18.797.960 đồng (tương đương 803,16 USD)</t>
  </si>
  <si>
    <t>Năm 2022 bố trí vốn đối ứng là 271.000 triệu đồng giải ngân 271.000 triệu đồng</t>
  </si>
  <si>
    <t>Lũy kế bố trí vốn đối ứng đến nay là 453.716 triệu đồng, giải ngân 453.726 triệu đồng.</t>
  </si>
  <si>
    <t>Mẫu số 1.03 Thông tư 80/2018/TT-BTC</t>
  </si>
  <si>
    <t>UỶ BAN NHÂN DÂN</t>
  </si>
  <si>
    <t>CỘNG HÒA XÃ HỘI CHỦ NGHĨA VIỆT NAM</t>
  </si>
  <si>
    <t>Độc lập - Tự do - Hạnh phúc</t>
  </si>
  <si>
    <t>---------------</t>
  </si>
  <si>
    <t>Kỳ báo cáo: từ ngày 01/01/2022 đến ngày 31/12/2022</t>
  </si>
  <si>
    <t xml:space="preserve">                                     Kính gửi: Bộ Tài chính (Cục Quản lý nợ và tài chính đối ngoại)</t>
  </si>
  <si>
    <t>- Đã hoàn thiện xong thủ tục mua sắm trang thiết bị y tế và thanh toán nghiệm thu trong
 Tháng 01/2023</t>
  </si>
  <si>
    <t>- Bố trí : 7.500 triệu đồng, giảm vốn 6.115 triệu đồng, còn lại được sử dụng: 1.385 triệu đồng</t>
  </si>
  <si>
    <t>- Giải ngân: 1.385 triệu đồng</t>
  </si>
  <si>
    <t>nhận nợ</t>
  </si>
  <si>
    <t>nhận đến năm 2021</t>
  </si>
  <si>
    <t>nhận năm 2023</t>
  </si>
  <si>
    <t>- Lũy kế vốn nước ngoài đã nhận nợ: 202.937 tỷ đồng (tương đương 8.887.594,29 USD)</t>
  </si>
  <si>
    <t>+ Cấp phát: 183.546 tỷ đồng (tương đương 8,058,091,51 USD)</t>
  </si>
  <si>
    <t>+ Vay lại: 19,391 tỷ đồng (tương đương 839.941,85 USD)</t>
  </si>
  <si>
    <t>- Lũy kế vốn nước ngoài đã giải ngân:  202.025 tỷ đồng (tương đương 8.848.701,58 USD)</t>
  </si>
  <si>
    <t>giải ngân</t>
  </si>
  <si>
    <t>+ Cấp phát: 182.735 tỷ đồng (tương đương 8,013,081,14 USD)</t>
  </si>
  <si>
    <t>+ Vay lại: 19,290 tỷ đồng (tương đương 835.620,44 USD)</t>
  </si>
  <si>
    <t>- Chưa giải ngân đến cuối kỳ báo cáo: 0,912 tỷ đồng (tương đương 38.892,71 USD)</t>
  </si>
  <si>
    <t>+ Cấp phát: 0,811 tỷ  đồng (tương đương 34,571,31 USD)</t>
  </si>
  <si>
    <t>+ Vay lại: 0,101 tỷ đồng (tương đương 4,321,40USD)</t>
  </si>
  <si>
    <t>Năm 2022 bố trí vốn đối ứng là 2,525 tỷ đồng, giải ngân 2,525 triệu đồng.</t>
  </si>
  <si>
    <t>Lũy kế bố trí vốn đối ứng đến nay là 22.033 tỷ đồng, giải ngân 20.116 tỷ đồng.</t>
  </si>
  <si>
    <t>Năm 2017</t>
  </si>
  <si>
    <t>Năm 2018</t>
  </si>
  <si>
    <t>Năm 2019</t>
  </si>
  <si>
    <t>Năm 2020</t>
  </si>
  <si>
    <t>Năm 2021</t>
  </si>
  <si>
    <t>Năm 2022</t>
  </si>
  <si>
    <t xml:space="preserve">Nhận nợ </t>
  </si>
  <si>
    <t>GTGC</t>
  </si>
  <si>
    <t>Chênh lệch</t>
  </si>
  <si>
    <t xml:space="preserve">Nội dung </t>
  </si>
  <si>
    <t>Giai đoạn 2018-2022</t>
  </si>
  <si>
    <t>(Đính kèm văn bản số        842      /UBND-KTTH ngày     10  /3/2023 của Ủy ban  nhân dân tỉnh Ninh Thuận)</t>
  </si>
  <si>
    <t>(Đính kèm văn bản số   842         /UBND-KTTH ngày   10    /3/2023 của Ủy ban  nhân dân tỉnh Ninh Thuận)</t>
  </si>
  <si>
    <t>(Đính kèm văn bản số      842    /UBND-KTTH ngày    10   /3/2023 của Ủy ban  nhân dân tỉnh Ninh Thuận)</t>
  </si>
  <si>
    <t>(Đính kèm văn bản số    842    /UBND-KTTH ngày   10    /3/2023 của UBND Ninh Thuận)</t>
  </si>
  <si>
    <t>(Đính kèm văn bản số  842      /UBND-KTTH ngày   10    /3/2023 của UBND Ninh Thuận)</t>
  </si>
  <si>
    <t>(Đính kèm văn bản số   842     /UBND-KTTH ngày   10    /3/2023 của UBND Ninh Thuận)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</si>
</sst>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0;\-#,##0"/>
    <numFmt numFmtId="165" formatCode="_(* #,##0_);_(* \(#,##0\);_(* &quot;-&quot;??_);_(@_)"/>
    <numFmt numFmtId="166" formatCode="_(* #,##0.000_);_(* \(#,##0.000\);_(* &quot;-&quot;??_);_(@_)"/>
    <numFmt numFmtId="167" formatCode="_(* #,##0.0_);_(* \(#,##0.0\);_(* &quot;-&quot;??_);_(@_)"/>
    <numFmt numFmtId="168" formatCode="_-* #,##0.000\ _₫_-;\-* #,##0.000\ _₫_-;_-* &quot;-&quot;???\ _₫_-;_-@_-"/>
    <numFmt numFmtId="169" formatCode="#,##0.000"/>
    <numFmt numFmtId="170" formatCode="#,##0.00;\-#,##0.00"/>
    <numFmt numFmtId="171" formatCode="#,##0.000;\-#,##0.000"/>
    <numFmt numFmtId="172" formatCode="#,##0.0;\-#,##0.0"/>
    <numFmt numFmtId="173" formatCode="#,##0;[Red]#,##0"/>
    <numFmt numFmtId="174" formatCode="_-* #.##0.00_-;\-* #.##0.00_-;_-* &quot;-&quot;??_-;_-@_-"/>
    <numFmt numFmtId="175" formatCode="_(* #,##0.000_);_(* \(#,##0.000\);_(* &quot;-&quot;???_);_(@_)"/>
    <numFmt numFmtId="176" formatCode="_(* #,##0.00_);_(* \(#,##0.00\);_(* &quot;-&quot;?????_);_(@_)"/>
    <numFmt numFmtId="177" formatCode="_(* #,##0_);_(* \(#,##0\);_(* &quot;-&quot;???_);_(@_)"/>
    <numFmt numFmtId="178" formatCode="_(* #,##0.0_);_(* \(#,##0.0\);_(* &quot;-&quot;?_);_(@_)"/>
  </numFmts>
  <fonts count="52">
    <font>
      <sz val="11"/>
      <color theme="1"/>
      <name val="Calibri"/>
      <charset val="134"/>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u/>
      <sz val="12"/>
      <name val="Times New Roman"/>
      <family val="1"/>
    </font>
    <font>
      <b/>
      <sz val="12"/>
      <name val="Times New Roman"/>
      <family val="1"/>
    </font>
    <font>
      <i/>
      <sz val="12"/>
      <name val="Times New Roman"/>
      <family val="1"/>
    </font>
    <font>
      <i/>
      <u/>
      <sz val="12"/>
      <name val="Times New Roman"/>
      <family val="1"/>
    </font>
    <font>
      <sz val="11"/>
      <color theme="1"/>
      <name val="Calibri"/>
      <family val="2"/>
      <scheme val="minor"/>
    </font>
    <font>
      <b/>
      <sz val="12"/>
      <color indexed="8"/>
      <name val="Times New Roman"/>
      <family val="1"/>
    </font>
    <font>
      <b/>
      <u/>
      <sz val="12"/>
      <color indexed="8"/>
      <name val="Times New Roman"/>
      <family val="1"/>
    </font>
    <font>
      <sz val="12"/>
      <color indexed="8"/>
      <name val="Times New Roman"/>
      <family val="1"/>
    </font>
    <font>
      <sz val="9"/>
      <color indexed="81"/>
      <name val="Tahoma"/>
      <family val="2"/>
    </font>
    <font>
      <b/>
      <sz val="9"/>
      <color indexed="81"/>
      <name val="Tahoma"/>
      <family val="2"/>
    </font>
    <font>
      <sz val="11"/>
      <color theme="1"/>
      <name val="Calibri"/>
      <family val="2"/>
      <charset val="163"/>
      <scheme val="minor"/>
    </font>
    <font>
      <sz val="10"/>
      <color theme="1"/>
      <name val="Times New Roman"/>
      <family val="1"/>
    </font>
    <font>
      <b/>
      <u/>
      <sz val="10"/>
      <color theme="1"/>
      <name val="Times New Roman"/>
      <family val="1"/>
    </font>
    <font>
      <b/>
      <sz val="10"/>
      <color theme="1"/>
      <name val="Times New Roman"/>
      <family val="1"/>
    </font>
    <font>
      <b/>
      <sz val="10"/>
      <color theme="1"/>
      <name val="Times New Roman"/>
      <family val="1"/>
      <charset val="163"/>
    </font>
    <font>
      <u/>
      <sz val="11"/>
      <color theme="10"/>
      <name val="Calibri"/>
      <family val="2"/>
    </font>
    <font>
      <sz val="10"/>
      <color indexed="8"/>
      <name val="Times New Roman"/>
      <family val="1"/>
    </font>
    <font>
      <sz val="10"/>
      <color theme="1"/>
      <name val="Times New Roman"/>
      <family val="1"/>
      <charset val="163"/>
    </font>
    <font>
      <sz val="10"/>
      <name val="Times New Roman"/>
      <family val="1"/>
    </font>
    <font>
      <b/>
      <sz val="10"/>
      <color rgb="FFFF0000"/>
      <name val="Times New Roman"/>
      <family val="1"/>
    </font>
    <font>
      <sz val="10"/>
      <color rgb="FFFF0000"/>
      <name val="Times New Roman"/>
      <family val="1"/>
      <charset val="163"/>
    </font>
    <font>
      <sz val="10"/>
      <name val="Times New Roman"/>
      <family val="1"/>
      <charset val="163"/>
    </font>
    <font>
      <sz val="10"/>
      <color rgb="FFFF0000"/>
      <name val="Times New Roman"/>
      <family val="1"/>
    </font>
    <font>
      <i/>
      <sz val="12"/>
      <color indexed="8"/>
      <name val="Times New Roman"/>
      <family val="1"/>
    </font>
    <font>
      <sz val="12"/>
      <color rgb="FFFF0000"/>
      <name val="Times New Roman"/>
      <family val="1"/>
    </font>
    <font>
      <u/>
      <sz val="12"/>
      <color indexed="8"/>
      <name val="Times New Roman"/>
      <family val="1"/>
    </font>
    <font>
      <sz val="18"/>
      <color theme="1"/>
      <name val="Times New Roman"/>
      <family val="1"/>
    </font>
    <font>
      <sz val="14"/>
      <color theme="1"/>
      <name val="Times New Roman"/>
      <family val="1"/>
    </font>
    <font>
      <b/>
      <sz val="18"/>
      <color theme="1"/>
      <name val="Times New Roman"/>
      <family val="1"/>
    </font>
    <font>
      <b/>
      <sz val="16"/>
      <color theme="1"/>
      <name val="Times New Roman"/>
      <family val="1"/>
    </font>
    <font>
      <i/>
      <sz val="16"/>
      <color theme="1"/>
      <name val="Times New Roman"/>
      <family val="1"/>
    </font>
    <font>
      <b/>
      <sz val="14"/>
      <color theme="1"/>
      <name val="Times New Roman"/>
      <family val="1"/>
    </font>
    <font>
      <i/>
      <sz val="14"/>
      <color theme="1"/>
      <name val="Times New Roman"/>
      <family val="1"/>
    </font>
    <font>
      <b/>
      <i/>
      <sz val="14"/>
      <color indexed="8"/>
      <name val="Times New Roman"/>
      <family val="1"/>
    </font>
    <font>
      <b/>
      <sz val="14"/>
      <color indexed="8"/>
      <name val="Times New Roman"/>
      <family val="1"/>
    </font>
    <font>
      <b/>
      <sz val="14"/>
      <name val="Times New Roman"/>
      <family val="1"/>
    </font>
    <font>
      <sz val="11"/>
      <color indexed="8"/>
      <name val="Calibri"/>
      <family val="2"/>
    </font>
    <font>
      <sz val="14"/>
      <name val="Calibri"/>
      <family val="2"/>
      <scheme val="minor"/>
    </font>
    <font>
      <b/>
      <sz val="14"/>
      <color rgb="FFC00000"/>
      <name val="Times New Roman"/>
      <family val="1"/>
    </font>
    <font>
      <b/>
      <sz val="14"/>
      <color rgb="FFC00000"/>
      <name val="Times New Roman"/>
      <family val="1"/>
      <charset val="163"/>
    </font>
    <font>
      <sz val="14"/>
      <color rgb="FFC00000"/>
      <name val="Calibri"/>
      <family val="2"/>
      <scheme val="minor"/>
    </font>
    <font>
      <sz val="10"/>
      <name val="Arial"/>
      <family val="2"/>
    </font>
    <font>
      <sz val="14"/>
      <name val="Times New Roman"/>
      <family val="1"/>
    </font>
    <font>
      <sz val="14"/>
      <name val=".VnTime"/>
      <family val="2"/>
    </font>
    <font>
      <sz val="12"/>
      <name val=".VnTime"/>
      <family val="2"/>
    </font>
    <font>
      <sz val="10"/>
      <color theme="1"/>
      <name val="VNI-Times"/>
      <family val="2"/>
    </font>
    <font>
      <b/>
      <u/>
      <sz val="12"/>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xf numFmtId="43" fontId="9" fillId="0" borderId="0" applyFont="0" applyFill="0" applyBorder="0" applyAlignment="0" applyProtection="0"/>
    <xf numFmtId="0" fontId="15" fillId="0" borderId="0"/>
    <xf numFmtId="0" fontId="20" fillId="0" borderId="0" applyNumberFormat="0" applyFill="0" applyBorder="0" applyAlignment="0" applyProtection="0">
      <alignment vertical="top"/>
      <protection locked="0"/>
    </xf>
    <xf numFmtId="174" fontId="41" fillId="0" borderId="0" applyFont="0" applyFill="0" applyBorder="0" applyAlignment="0" applyProtection="0"/>
    <xf numFmtId="0" fontId="46" fillId="0" borderId="0"/>
    <xf numFmtId="0" fontId="48" fillId="0" borderId="0"/>
    <xf numFmtId="0" fontId="1" fillId="0" borderId="0"/>
    <xf numFmtId="43" fontId="1" fillId="0" borderId="0" applyFont="0" applyFill="0" applyBorder="0" applyAlignment="0" applyProtection="0"/>
    <xf numFmtId="43" fontId="50" fillId="0" borderId="0" applyFont="0" applyFill="0" applyBorder="0" applyAlignment="0" applyProtection="0"/>
    <xf numFmtId="43" fontId="49" fillId="0" borderId="0" applyFont="0" applyFill="0" applyBorder="0" applyAlignment="0" applyProtection="0"/>
    <xf numFmtId="9" fontId="1" fillId="0" borderId="0" applyFont="0" applyFill="0" applyBorder="0" applyAlignment="0" applyProtection="0"/>
  </cellStyleXfs>
  <cellXfs count="524">
    <xf numFmtId="0" fontId="0" fillId="0" borderId="0" xfId="0"/>
    <xf numFmtId="0" fontId="2" fillId="0" borderId="0" xfId="0" applyFont="1"/>
    <xf numFmtId="0" fontId="3" fillId="0" borderId="0" xfId="0" applyFont="1"/>
    <xf numFmtId="0" fontId="4" fillId="0" borderId="0" xfId="0" applyFont="1" applyFill="1"/>
    <xf numFmtId="0" fontId="6" fillId="0" borderId="1" xfId="0" applyFont="1" applyFill="1" applyBorder="1" applyAlignment="1">
      <alignment horizontal="center" wrapText="1"/>
    </xf>
    <xf numFmtId="0" fontId="6" fillId="0" borderId="1" xfId="0" applyFont="1" applyFill="1" applyBorder="1" applyAlignment="1">
      <alignment wrapText="1"/>
    </xf>
    <xf numFmtId="3" fontId="6" fillId="0" borderId="1" xfId="0" applyNumberFormat="1" applyFont="1" applyFill="1" applyBorder="1" applyAlignment="1">
      <alignment horizontal="right" wrapText="1"/>
    </xf>
    <xf numFmtId="0" fontId="6" fillId="0" borderId="1" xfId="0" applyFont="1" applyFill="1" applyBorder="1" applyAlignment="1">
      <alignment horizontal="center"/>
    </xf>
    <xf numFmtId="3" fontId="6" fillId="0" borderId="1" xfId="0" applyNumberFormat="1" applyFont="1" applyFill="1" applyBorder="1" applyAlignment="1">
      <alignment horizontal="right"/>
    </xf>
    <xf numFmtId="0" fontId="6" fillId="0" borderId="1" xfId="0" applyFont="1" applyFill="1" applyBorder="1"/>
    <xf numFmtId="0" fontId="4" fillId="0" borderId="1" xfId="0" applyFont="1" applyFill="1" applyBorder="1"/>
    <xf numFmtId="0" fontId="4" fillId="0" borderId="1" xfId="0" applyFont="1" applyFill="1" applyBorder="1" applyAlignment="1">
      <alignment wrapText="1"/>
    </xf>
    <xf numFmtId="10" fontId="4" fillId="0" borderId="1" xfId="0" applyNumberFormat="1" applyFont="1" applyFill="1" applyBorder="1" applyAlignment="1">
      <alignment horizontal="right"/>
    </xf>
    <xf numFmtId="0" fontId="4" fillId="0" borderId="1" xfId="0" applyFont="1" applyFill="1" applyBorder="1" applyAlignment="1">
      <alignment horizontal="center"/>
    </xf>
    <xf numFmtId="3" fontId="4" fillId="0" borderId="1" xfId="0" applyNumberFormat="1" applyFont="1" applyFill="1" applyBorder="1" applyAlignment="1">
      <alignment horizontal="right"/>
    </xf>
    <xf numFmtId="165" fontId="4" fillId="0" borderId="1" xfId="0"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1" applyNumberFormat="1" applyFont="1" applyFill="1" applyBorder="1"/>
    <xf numFmtId="165" fontId="6" fillId="0" borderId="1" xfId="0" applyNumberFormat="1" applyFont="1" applyFill="1" applyBorder="1" applyAlignment="1">
      <alignment horizontal="right"/>
    </xf>
    <xf numFmtId="0" fontId="4" fillId="0" borderId="1" xfId="0" applyFont="1" applyFill="1" applyBorder="1" applyAlignment="1">
      <alignment horizontal="right"/>
    </xf>
    <xf numFmtId="165" fontId="4" fillId="0" borderId="1" xfId="0" applyNumberFormat="1" applyFont="1" applyFill="1" applyBorder="1"/>
    <xf numFmtId="1" fontId="6" fillId="0"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2" fillId="0" borderId="0" xfId="0" applyFont="1" applyFill="1"/>
    <xf numFmtId="0" fontId="4" fillId="0" borderId="0" xfId="0" applyFont="1"/>
    <xf numFmtId="0" fontId="4" fillId="0" borderId="0" xfId="0" applyFont="1" applyAlignment="1">
      <alignment horizontal="right"/>
    </xf>
    <xf numFmtId="0" fontId="12" fillId="0" borderId="1" xfId="0" applyFont="1" applyBorder="1" applyAlignment="1">
      <alignment horizontal="center" wrapText="1"/>
    </xf>
    <xf numFmtId="0" fontId="10" fillId="0" borderId="1" xfId="0" applyFont="1" applyBorder="1" applyAlignment="1">
      <alignment horizontal="center" wrapText="1"/>
    </xf>
    <xf numFmtId="0" fontId="10" fillId="0" borderId="1" xfId="0" applyFont="1" applyBorder="1" applyAlignment="1">
      <alignment wrapText="1"/>
    </xf>
    <xf numFmtId="165" fontId="12" fillId="0" borderId="1" xfId="1" applyNumberFormat="1" applyFont="1" applyBorder="1" applyAlignment="1">
      <alignment horizontal="center" wrapText="1"/>
    </xf>
    <xf numFmtId="0" fontId="12" fillId="0" borderId="1" xfId="0" applyFont="1" applyBorder="1" applyAlignment="1">
      <alignment wrapText="1"/>
    </xf>
    <xf numFmtId="43" fontId="4" fillId="0" borderId="0" xfId="0" applyNumberFormat="1" applyFont="1"/>
    <xf numFmtId="0" fontId="12" fillId="0" borderId="0" xfId="0" applyFont="1" applyAlignment="1">
      <alignment wrapText="1"/>
    </xf>
    <xf numFmtId="0" fontId="10" fillId="0" borderId="0" xfId="0" applyFont="1" applyAlignment="1">
      <alignment wrapText="1"/>
    </xf>
    <xf numFmtId="0" fontId="10" fillId="0" borderId="1" xfId="0" applyFont="1" applyBorder="1" applyAlignment="1">
      <alignment vertical="center" wrapText="1"/>
    </xf>
    <xf numFmtId="167" fontId="2" fillId="2" borderId="1" xfId="0"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10" fillId="0" borderId="1" xfId="0" applyFont="1" applyBorder="1" applyAlignment="1">
      <alignment horizontal="left" vertical="center" wrapText="1"/>
    </xf>
    <xf numFmtId="165" fontId="10" fillId="0" borderId="1" xfId="1" applyNumberFormat="1" applyFont="1" applyBorder="1" applyAlignment="1">
      <alignment horizontal="center" vertical="center" wrapText="1"/>
    </xf>
    <xf numFmtId="165" fontId="12" fillId="0" borderId="1" xfId="1" applyNumberFormat="1" applyFont="1" applyBorder="1" applyAlignment="1">
      <alignment horizontal="center" vertical="center" wrapText="1"/>
    </xf>
    <xf numFmtId="0" fontId="12" fillId="0" borderId="1" xfId="0" applyFont="1" applyBorder="1" applyAlignment="1">
      <alignment vertical="center" wrapText="1"/>
    </xf>
    <xf numFmtId="165" fontId="10" fillId="0" borderId="1" xfId="1" applyNumberFormat="1" applyFont="1" applyBorder="1" applyAlignment="1">
      <alignment horizontal="right" vertical="center" wrapText="1"/>
    </xf>
    <xf numFmtId="0" fontId="12" fillId="0" borderId="1" xfId="0" applyFont="1" applyBorder="1" applyAlignment="1">
      <alignment horizontal="center" vertical="center" wrapText="1"/>
    </xf>
    <xf numFmtId="165" fontId="12" fillId="0" borderId="1" xfId="1" applyNumberFormat="1" applyFont="1" applyBorder="1" applyAlignment="1">
      <alignment horizontal="right" vertical="center" wrapText="1"/>
    </xf>
    <xf numFmtId="166" fontId="10" fillId="0" borderId="1" xfId="1" applyNumberFormat="1" applyFont="1" applyBorder="1" applyAlignment="1">
      <alignment horizontal="right" vertical="center" wrapText="1"/>
    </xf>
    <xf numFmtId="166" fontId="12" fillId="0" borderId="1" xfId="1" applyNumberFormat="1" applyFont="1" applyBorder="1" applyAlignment="1">
      <alignment horizontal="center" vertical="center" wrapText="1"/>
    </xf>
    <xf numFmtId="166" fontId="12" fillId="0" borderId="1" xfId="1" applyNumberFormat="1" applyFont="1" applyBorder="1" applyAlignment="1">
      <alignment horizontal="right" vertical="center" wrapText="1"/>
    </xf>
    <xf numFmtId="165" fontId="2" fillId="2" borderId="1" xfId="0" applyNumberFormat="1" applyFont="1" applyFill="1" applyBorder="1" applyAlignment="1">
      <alignment horizontal="right" vertical="center" wrapText="1"/>
    </xf>
    <xf numFmtId="0" fontId="10" fillId="0" borderId="1" xfId="0" applyFont="1" applyBorder="1" applyAlignment="1">
      <alignment horizontal="center" vertical="center" wrapText="1"/>
    </xf>
    <xf numFmtId="0" fontId="6" fillId="0" borderId="0" xfId="0" applyFont="1" applyAlignment="1">
      <alignment horizontal="center"/>
    </xf>
    <xf numFmtId="165" fontId="12" fillId="0" borderId="1" xfId="0" applyNumberFormat="1" applyFont="1" applyBorder="1" applyAlignment="1">
      <alignment vertical="center" wrapText="1"/>
    </xf>
    <xf numFmtId="165" fontId="4" fillId="0" borderId="0" xfId="1" applyNumberFormat="1" applyFont="1"/>
    <xf numFmtId="166" fontId="2" fillId="0" borderId="1" xfId="0" applyNumberFormat="1" applyFont="1" applyFill="1" applyBorder="1" applyAlignment="1">
      <alignment horizontal="right" vertical="center" wrapText="1"/>
    </xf>
    <xf numFmtId="0" fontId="10" fillId="0" borderId="4" xfId="0" applyFont="1" applyBorder="1" applyAlignment="1">
      <alignment horizontal="center" vertical="center" wrapText="1"/>
    </xf>
    <xf numFmtId="166" fontId="10" fillId="0" borderId="0" xfId="0" applyNumberFormat="1" applyFont="1" applyAlignment="1">
      <alignment wrapText="1"/>
    </xf>
    <xf numFmtId="166" fontId="12" fillId="0" borderId="0" xfId="1" applyNumberFormat="1" applyFont="1" applyAlignment="1">
      <alignment wrapText="1"/>
    </xf>
    <xf numFmtId="166" fontId="2" fillId="2" borderId="1" xfId="0" applyNumberFormat="1" applyFont="1" applyFill="1" applyBorder="1" applyAlignment="1">
      <alignment horizontal="right" vertical="center" wrapText="1"/>
    </xf>
    <xf numFmtId="168" fontId="4" fillId="0" borderId="0" xfId="0" applyNumberFormat="1" applyFont="1"/>
    <xf numFmtId="165" fontId="12" fillId="0" borderId="1" xfId="1" applyNumberFormat="1" applyFont="1" applyFill="1" applyBorder="1" applyAlignment="1">
      <alignment horizontal="right" vertical="center" wrapText="1"/>
    </xf>
    <xf numFmtId="0" fontId="10" fillId="0" borderId="1" xfId="0" applyFont="1" applyBorder="1" applyAlignment="1">
      <alignment horizontal="center" vertical="center" wrapText="1"/>
    </xf>
    <xf numFmtId="0" fontId="4" fillId="0" borderId="0" xfId="0" applyFont="1" applyFill="1" applyAlignment="1">
      <alignment horizontal="right" vertical="top" wrapText="1"/>
    </xf>
    <xf numFmtId="0" fontId="7" fillId="0" borderId="0" xfId="0" applyFont="1" applyFill="1" applyAlignment="1">
      <alignment horizontal="right" vertical="top" wrapText="1"/>
    </xf>
    <xf numFmtId="0" fontId="6" fillId="0" borderId="0" xfId="0" applyFont="1" applyFill="1" applyAlignment="1"/>
    <xf numFmtId="0" fontId="6" fillId="0" borderId="0" xfId="0" applyFont="1" applyFill="1"/>
    <xf numFmtId="0" fontId="4" fillId="0" borderId="0" xfId="0" quotePrefix="1" applyFont="1" applyFill="1"/>
    <xf numFmtId="43" fontId="4" fillId="0" borderId="0" xfId="1" applyNumberFormat="1" applyFont="1" applyFill="1"/>
    <xf numFmtId="0" fontId="4" fillId="0" borderId="0" xfId="0" quotePrefix="1" applyFont="1" applyFill="1" applyAlignment="1">
      <alignment horizontal="left"/>
    </xf>
    <xf numFmtId="0" fontId="7" fillId="0" borderId="0" xfId="0" quotePrefix="1" applyFont="1" applyFill="1" applyAlignment="1">
      <alignment horizontal="left"/>
    </xf>
    <xf numFmtId="165" fontId="4" fillId="0" borderId="0" xfId="0" applyNumberFormat="1" applyFont="1"/>
    <xf numFmtId="0" fontId="6" fillId="0" borderId="0" xfId="0" applyFont="1"/>
    <xf numFmtId="164" fontId="4" fillId="0" borderId="1" xfId="0" applyNumberFormat="1" applyFont="1" applyFill="1" applyBorder="1" applyAlignment="1">
      <alignment horizontal="right" vertical="center" wrapText="1"/>
    </xf>
    <xf numFmtId="43" fontId="4" fillId="0" borderId="1" xfId="0" applyNumberFormat="1" applyFont="1" applyFill="1" applyBorder="1" applyAlignment="1">
      <alignment horizontal="right" vertical="center" wrapText="1"/>
    </xf>
    <xf numFmtId="0" fontId="6" fillId="2" borderId="1" xfId="0" applyFont="1" applyFill="1" applyBorder="1" applyAlignment="1">
      <alignment horizontal="center" wrapText="1"/>
    </xf>
    <xf numFmtId="165" fontId="6" fillId="2" borderId="1" xfId="0" applyNumberFormat="1" applyFont="1" applyFill="1" applyBorder="1" applyAlignment="1">
      <alignment horizontal="center" wrapText="1"/>
    </xf>
    <xf numFmtId="0" fontId="4" fillId="0" borderId="1" xfId="0" applyFont="1" applyBorder="1" applyAlignment="1">
      <alignment vertical="center" wrapText="1"/>
    </xf>
    <xf numFmtId="0" fontId="4" fillId="0" borderId="1" xfId="2" applyFont="1" applyBorder="1" applyAlignment="1">
      <alignment vertical="center" wrapText="1"/>
    </xf>
    <xf numFmtId="0" fontId="4" fillId="0" borderId="0" xfId="0" applyFont="1" applyAlignment="1">
      <alignment horizontal="center" vertical="top" wrapText="1"/>
    </xf>
    <xf numFmtId="0" fontId="6" fillId="0" borderId="0" xfId="0" applyFont="1" applyAlignment="1">
      <alignment vertical="top"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43" fontId="4" fillId="2" borderId="1" xfId="1" applyNumberFormat="1" applyFont="1" applyFill="1" applyBorder="1" applyAlignment="1">
      <alignment vertical="center" wrapText="1"/>
    </xf>
    <xf numFmtId="165" fontId="4" fillId="2" borderId="1" xfId="1" applyNumberFormat="1" applyFont="1" applyFill="1" applyBorder="1" applyAlignment="1">
      <alignment vertical="center" wrapText="1"/>
    </xf>
    <xf numFmtId="165" fontId="4" fillId="2" borderId="1" xfId="0" applyNumberFormat="1" applyFont="1" applyFill="1" applyBorder="1" applyAlignment="1">
      <alignment vertical="center" wrapText="1"/>
    </xf>
    <xf numFmtId="0" fontId="4" fillId="2" borderId="3" xfId="0" applyFont="1" applyFill="1" applyBorder="1" applyAlignment="1">
      <alignment horizontal="center" vertical="top"/>
    </xf>
    <xf numFmtId="0" fontId="4" fillId="2" borderId="3" xfId="0" applyFont="1" applyFill="1" applyBorder="1" applyAlignment="1">
      <alignment vertical="top" wrapText="1"/>
    </xf>
    <xf numFmtId="165" fontId="4" fillId="0" borderId="3" xfId="1" applyNumberFormat="1" applyFont="1" applyFill="1" applyBorder="1" applyAlignment="1">
      <alignment horizontal="right" vertical="center" wrapText="1"/>
    </xf>
    <xf numFmtId="165" fontId="4" fillId="0" borderId="1" xfId="1" applyNumberFormat="1" applyFont="1" applyFill="1" applyBorder="1" applyAlignment="1">
      <alignment horizontal="right" vertical="center" wrapText="1"/>
    </xf>
    <xf numFmtId="165" fontId="4" fillId="0" borderId="1" xfId="0" applyNumberFormat="1" applyFont="1" applyFill="1" applyBorder="1" applyAlignment="1">
      <alignment horizontal="righ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5" fontId="4" fillId="0"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vertical="top" wrapText="1"/>
    </xf>
    <xf numFmtId="165" fontId="6" fillId="2" borderId="1" xfId="0" applyNumberFormat="1" applyFont="1" applyFill="1" applyBorder="1" applyAlignment="1">
      <alignment horizontal="center" vertical="top" wrapText="1"/>
    </xf>
    <xf numFmtId="0" fontId="7" fillId="0" borderId="0" xfId="0" applyFont="1" applyAlignment="1">
      <alignment horizontal="center" vertical="top" wrapText="1"/>
    </xf>
    <xf numFmtId="0" fontId="16" fillId="0" borderId="0" xfId="0" applyFont="1" applyFill="1"/>
    <xf numFmtId="0" fontId="17" fillId="0" borderId="0" xfId="0" applyFont="1" applyFill="1" applyAlignment="1">
      <alignment horizontal="center"/>
    </xf>
    <xf numFmtId="0" fontId="16" fillId="0" borderId="0" xfId="0" applyFont="1" applyFill="1" applyAlignment="1">
      <alignment horizontal="center"/>
    </xf>
    <xf numFmtId="0" fontId="18" fillId="0" borderId="0" xfId="0" applyFont="1" applyFill="1" applyAlignment="1">
      <alignment horizontal="center"/>
    </xf>
    <xf numFmtId="0" fontId="19" fillId="0" borderId="0" xfId="0" applyFont="1" applyFill="1" applyAlignment="1">
      <alignment horizontal="center"/>
    </xf>
    <xf numFmtId="0" fontId="18" fillId="0" borderId="4" xfId="0" applyFont="1" applyFill="1" applyBorder="1" applyAlignment="1">
      <alignment vertical="center" wrapText="1"/>
    </xf>
    <xf numFmtId="0" fontId="18" fillId="0" borderId="0" xfId="0" applyFont="1" applyFill="1" applyBorder="1" applyAlignment="1">
      <alignment horizontal="center" vertical="center"/>
    </xf>
    <xf numFmtId="0" fontId="20" fillId="0" borderId="0" xfId="3" applyFill="1" applyAlignment="1" applyProtection="1">
      <alignment vertical="center"/>
    </xf>
    <xf numFmtId="0" fontId="18" fillId="0" borderId="0" xfId="0" applyFont="1" applyFill="1" applyAlignment="1">
      <alignment horizontal="center" vertical="center"/>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16" fontId="18" fillId="0" borderId="0" xfId="0" applyNumberFormat="1" applyFont="1" applyFill="1" applyBorder="1" applyAlignment="1">
      <alignment horizontal="center" vertical="center"/>
    </xf>
    <xf numFmtId="43" fontId="19" fillId="3" borderId="0" xfId="0" applyNumberFormat="1" applyFont="1" applyFill="1" applyBorder="1" applyAlignment="1">
      <alignment horizontal="center" vertical="center"/>
    </xf>
    <xf numFmtId="165" fontId="19" fillId="3" borderId="0" xfId="1" applyNumberFormat="1" applyFont="1" applyFill="1" applyAlignment="1">
      <alignment vertical="center"/>
    </xf>
    <xf numFmtId="0" fontId="19" fillId="3" borderId="0" xfId="0" applyFont="1" applyFill="1" applyAlignment="1">
      <alignment vertical="center"/>
    </xf>
    <xf numFmtId="0" fontId="19" fillId="3" borderId="0" xfId="0" applyFont="1" applyFill="1" applyAlignment="1">
      <alignment horizontal="center" vertical="center"/>
    </xf>
    <xf numFmtId="0" fontId="18" fillId="0" borderId="4"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xf>
    <xf numFmtId="0" fontId="16" fillId="0" borderId="1" xfId="0" applyFont="1" applyFill="1" applyBorder="1" applyAlignment="1">
      <alignment vertical="center"/>
    </xf>
    <xf numFmtId="0" fontId="21" fillId="0" borderId="1" xfId="0" applyFont="1" applyBorder="1" applyAlignment="1">
      <alignment vertical="center" wrapText="1"/>
    </xf>
    <xf numFmtId="165" fontId="16" fillId="0" borderId="1" xfId="1" applyNumberFormat="1" applyFont="1" applyFill="1" applyBorder="1" applyAlignment="1">
      <alignment horizontal="center" vertical="center" wrapText="1"/>
    </xf>
    <xf numFmtId="14" fontId="16" fillId="0" borderId="1" xfId="0" applyNumberFormat="1" applyFont="1" applyFill="1" applyBorder="1" applyAlignment="1">
      <alignment horizontal="right" vertical="center"/>
    </xf>
    <xf numFmtId="166" fontId="21" fillId="0" borderId="3" xfId="1" applyNumberFormat="1" applyFont="1" applyBorder="1" applyAlignment="1">
      <alignment horizontal="right" vertical="center" wrapText="1"/>
    </xf>
    <xf numFmtId="43" fontId="16" fillId="0" borderId="1" xfId="1" applyFont="1" applyFill="1" applyBorder="1" applyAlignment="1">
      <alignment vertical="center"/>
    </xf>
    <xf numFmtId="0" fontId="16" fillId="0" borderId="1" xfId="0" applyFont="1" applyFill="1" applyBorder="1"/>
    <xf numFmtId="0" fontId="16" fillId="0" borderId="1" xfId="0" applyFont="1" applyFill="1" applyBorder="1" applyAlignment="1">
      <alignment horizontal="center"/>
    </xf>
    <xf numFmtId="43" fontId="16" fillId="0" borderId="1" xfId="0" applyNumberFormat="1" applyFont="1" applyFill="1" applyBorder="1" applyAlignment="1">
      <alignment vertical="center"/>
    </xf>
    <xf numFmtId="165" fontId="16" fillId="0" borderId="1" xfId="0" applyNumberFormat="1" applyFont="1" applyFill="1" applyBorder="1" applyAlignment="1">
      <alignment vertical="center"/>
    </xf>
    <xf numFmtId="166" fontId="16" fillId="0" borderId="1" xfId="1" applyNumberFormat="1" applyFont="1" applyFill="1" applyBorder="1" applyAlignment="1">
      <alignment vertical="center"/>
    </xf>
    <xf numFmtId="3" fontId="22" fillId="0" borderId="1" xfId="1" applyNumberFormat="1" applyFont="1" applyFill="1" applyBorder="1" applyAlignment="1">
      <alignment horizontal="right" vertical="center"/>
    </xf>
    <xf numFmtId="3" fontId="22" fillId="0" borderId="1" xfId="1" applyNumberFormat="1" applyFont="1" applyFill="1" applyBorder="1" applyAlignment="1">
      <alignment horizontal="center" vertical="center"/>
    </xf>
    <xf numFmtId="3" fontId="22" fillId="0" borderId="3" xfId="1" applyNumberFormat="1" applyFont="1" applyFill="1" applyBorder="1" applyAlignment="1">
      <alignment horizontal="right" vertical="center"/>
    </xf>
    <xf numFmtId="43" fontId="23" fillId="0" borderId="3" xfId="0" applyNumberFormat="1" applyFont="1" applyFill="1" applyBorder="1" applyAlignment="1">
      <alignment horizontal="center" vertical="center" wrapText="1"/>
    </xf>
    <xf numFmtId="165" fontId="16" fillId="0" borderId="0" xfId="0" applyNumberFormat="1" applyFont="1" applyFill="1" applyBorder="1" applyAlignment="1">
      <alignment wrapText="1"/>
    </xf>
    <xf numFmtId="0" fontId="16" fillId="0" borderId="0" xfId="0" applyFont="1" applyFill="1" applyBorder="1"/>
    <xf numFmtId="165" fontId="16" fillId="0" borderId="0" xfId="0" applyNumberFormat="1" applyFont="1" applyFill="1" applyBorder="1"/>
    <xf numFmtId="43" fontId="16" fillId="0" borderId="0" xfId="0" applyNumberFormat="1" applyFont="1" applyFill="1" applyBorder="1" applyAlignment="1">
      <alignment horizontal="center" vertical="center" wrapText="1"/>
    </xf>
    <xf numFmtId="165" fontId="16" fillId="0" borderId="0" xfId="1" applyNumberFormat="1" applyFont="1" applyFill="1" applyAlignment="1">
      <alignment vertical="center"/>
    </xf>
    <xf numFmtId="0" fontId="16" fillId="0" borderId="0" xfId="0" applyFont="1" applyFill="1" applyAlignment="1">
      <alignment vertical="center"/>
    </xf>
    <xf numFmtId="165" fontId="16" fillId="0" borderId="0" xfId="0" applyNumberFormat="1" applyFont="1" applyFill="1" applyAlignment="1">
      <alignment vertical="center"/>
    </xf>
    <xf numFmtId="165" fontId="18" fillId="0" borderId="1" xfId="1" applyNumberFormat="1" applyFont="1" applyFill="1" applyBorder="1" applyAlignment="1">
      <alignment horizontal="center" vertical="center" wrapText="1"/>
    </xf>
    <xf numFmtId="0" fontId="18" fillId="0" borderId="1" xfId="0" applyFont="1" applyFill="1" applyBorder="1" applyAlignment="1">
      <alignment vertical="center"/>
    </xf>
    <xf numFmtId="166" fontId="16" fillId="0" borderId="1" xfId="1" applyNumberFormat="1" applyFont="1" applyFill="1" applyBorder="1" applyAlignment="1">
      <alignment horizontal="right" vertical="center" wrapText="1"/>
    </xf>
    <xf numFmtId="169" fontId="18" fillId="0" borderId="1" xfId="1" applyNumberFormat="1" applyFont="1" applyFill="1" applyBorder="1" applyAlignment="1">
      <alignment horizontal="right" vertical="center"/>
    </xf>
    <xf numFmtId="43" fontId="23" fillId="0" borderId="1" xfId="0" applyNumberFormat="1" applyFont="1" applyFill="1" applyBorder="1" applyAlignment="1">
      <alignment horizontal="center" vertical="center" wrapText="1"/>
    </xf>
    <xf numFmtId="165" fontId="16" fillId="0" borderId="0" xfId="1" applyNumberFormat="1" applyFont="1" applyFill="1"/>
    <xf numFmtId="166" fontId="16" fillId="0" borderId="0" xfId="0" applyNumberFormat="1" applyFont="1" applyFill="1"/>
    <xf numFmtId="168" fontId="16" fillId="0" borderId="0" xfId="0" applyNumberFormat="1" applyFont="1" applyFill="1"/>
    <xf numFmtId="0" fontId="16" fillId="2" borderId="1" xfId="0" applyFont="1" applyFill="1" applyBorder="1" applyAlignment="1">
      <alignment horizontal="left" vertical="center" wrapText="1"/>
    </xf>
    <xf numFmtId="165" fontId="16" fillId="0" borderId="1" xfId="1" applyNumberFormat="1" applyFont="1" applyFill="1" applyBorder="1" applyAlignment="1">
      <alignment horizontal="right" vertical="center" wrapText="1"/>
    </xf>
    <xf numFmtId="0" fontId="22" fillId="0" borderId="1" xfId="0" applyFont="1" applyFill="1" applyBorder="1" applyAlignment="1">
      <alignment horizontal="center" vertical="center"/>
    </xf>
    <xf numFmtId="0" fontId="23" fillId="0" borderId="1" xfId="2" applyFont="1" applyBorder="1" applyAlignment="1">
      <alignment vertical="center" wrapText="1"/>
    </xf>
    <xf numFmtId="0" fontId="24" fillId="0" borderId="1" xfId="0" applyFont="1" applyFill="1" applyBorder="1"/>
    <xf numFmtId="165" fontId="16" fillId="2" borderId="1" xfId="1" applyNumberFormat="1" applyFont="1" applyFill="1" applyBorder="1" applyAlignment="1">
      <alignment horizontal="right" vertical="center" wrapText="1"/>
    </xf>
    <xf numFmtId="165" fontId="16" fillId="0" borderId="1" xfId="1" applyNumberFormat="1" applyFont="1" applyFill="1" applyBorder="1" applyAlignment="1">
      <alignment vertical="center"/>
    </xf>
    <xf numFmtId="0" fontId="22" fillId="0" borderId="1" xfId="0" applyFont="1" applyFill="1" applyBorder="1" applyAlignment="1">
      <alignment horizontal="center"/>
    </xf>
    <xf numFmtId="0" fontId="23" fillId="0" borderId="1"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0" xfId="0" applyFont="1" applyFill="1"/>
    <xf numFmtId="0" fontId="25" fillId="0" borderId="1" xfId="0" applyFont="1" applyFill="1" applyBorder="1"/>
    <xf numFmtId="0" fontId="26" fillId="0" borderId="1" xfId="2" applyFont="1" applyBorder="1" applyAlignment="1">
      <alignment vertical="center" wrapText="1"/>
    </xf>
    <xf numFmtId="0" fontId="22" fillId="0" borderId="1" xfId="0" applyFont="1" applyFill="1" applyBorder="1"/>
    <xf numFmtId="0" fontId="23" fillId="0" borderId="1" xfId="0" applyFont="1" applyFill="1" applyBorder="1" applyAlignment="1">
      <alignment vertical="center" wrapText="1"/>
    </xf>
    <xf numFmtId="0" fontId="25" fillId="0" borderId="0" xfId="0" applyFont="1" applyFill="1" applyBorder="1" applyAlignment="1">
      <alignment vertical="center" wrapText="1"/>
    </xf>
    <xf numFmtId="0" fontId="25" fillId="0" borderId="0" xfId="0" applyFont="1" applyFill="1"/>
    <xf numFmtId="0" fontId="16" fillId="0" borderId="1" xfId="0" applyFont="1" applyFill="1" applyBorder="1" applyAlignment="1">
      <alignment horizontal="left" vertical="center" wrapText="1"/>
    </xf>
    <xf numFmtId="0" fontId="22" fillId="0" borderId="1" xfId="0" applyFont="1" applyFill="1" applyBorder="1" applyAlignment="1">
      <alignment vertical="center"/>
    </xf>
    <xf numFmtId="3" fontId="18" fillId="0" borderId="1" xfId="0" applyNumberFormat="1" applyFont="1" applyFill="1" applyBorder="1"/>
    <xf numFmtId="0" fontId="18" fillId="0" borderId="1" xfId="0" applyFont="1" applyFill="1" applyBorder="1"/>
    <xf numFmtId="0" fontId="27" fillId="0" borderId="0" xfId="0" applyFont="1" applyFill="1"/>
    <xf numFmtId="0" fontId="16" fillId="4" borderId="1" xfId="0" applyFont="1" applyFill="1" applyBorder="1" applyAlignment="1">
      <alignment horizontal="center" vertical="center" wrapText="1"/>
    </xf>
    <xf numFmtId="43" fontId="23" fillId="0" borderId="0" xfId="0" applyNumberFormat="1" applyFont="1" applyFill="1" applyBorder="1" applyAlignment="1">
      <alignment horizontal="center" vertical="center" wrapText="1"/>
    </xf>
    <xf numFmtId="0" fontId="24" fillId="0" borderId="0" xfId="0" applyFont="1" applyFill="1" applyBorder="1"/>
    <xf numFmtId="165" fontId="0" fillId="0" borderId="0" xfId="1" applyNumberFormat="1" applyFont="1"/>
    <xf numFmtId="0" fontId="4" fillId="0" borderId="0" xfId="0" applyFont="1" applyFill="1" applyAlignment="1">
      <alignment horizontal="center"/>
    </xf>
    <xf numFmtId="0" fontId="6" fillId="0" borderId="0" xfId="0" applyFont="1" applyFill="1" applyAlignment="1">
      <alignment horizontal="center"/>
    </xf>
    <xf numFmtId="0" fontId="6" fillId="2" borderId="1" xfId="0" applyFont="1" applyFill="1" applyBorder="1" applyAlignment="1">
      <alignment horizontal="center" vertical="center" wrapText="1"/>
    </xf>
    <xf numFmtId="0" fontId="3" fillId="0" borderId="0" xfId="0" applyFont="1" applyFill="1" applyAlignment="1">
      <alignment horizontal="center" vertical="top" wrapText="1"/>
    </xf>
    <xf numFmtId="0" fontId="4" fillId="0" borderId="0" xfId="0" applyFont="1" applyFill="1" applyAlignment="1">
      <alignment vertical="center"/>
    </xf>
    <xf numFmtId="43" fontId="4" fillId="0" borderId="0" xfId="0" applyNumberFormat="1" applyFont="1" applyFill="1"/>
    <xf numFmtId="165" fontId="4" fillId="0" borderId="0" xfId="1" applyNumberFormat="1" applyFont="1" applyFill="1"/>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165" fontId="6" fillId="0" borderId="1" xfId="0" applyNumberFormat="1" applyFont="1" applyFill="1" applyBorder="1" applyAlignment="1">
      <alignment horizontal="center" wrapText="1"/>
    </xf>
    <xf numFmtId="165" fontId="6" fillId="0" borderId="1" xfId="0" applyNumberFormat="1" applyFont="1" applyFill="1" applyBorder="1" applyAlignment="1">
      <alignment horizontal="center" vertical="center" wrapText="1"/>
    </xf>
    <xf numFmtId="43" fontId="4" fillId="0" borderId="1" xfId="1" applyFont="1" applyFill="1" applyBorder="1" applyAlignment="1">
      <alignment horizontal="right" vertical="center" wrapText="1"/>
    </xf>
    <xf numFmtId="165" fontId="6" fillId="0" borderId="1" xfId="0" applyNumberFormat="1" applyFont="1" applyFill="1" applyBorder="1" applyAlignment="1">
      <alignment horizontal="right" wrapText="1"/>
    </xf>
    <xf numFmtId="0" fontId="4" fillId="0" borderId="1" xfId="0" applyFont="1" applyFill="1" applyBorder="1" applyAlignment="1">
      <alignment horizontal="center" wrapText="1"/>
    </xf>
    <xf numFmtId="165" fontId="4" fillId="0" borderId="1" xfId="0" applyNumberFormat="1" applyFont="1" applyFill="1" applyBorder="1" applyAlignment="1">
      <alignment horizontal="center" wrapText="1"/>
    </xf>
    <xf numFmtId="165" fontId="4" fillId="0" borderId="1" xfId="0" applyNumberFormat="1" applyFont="1" applyFill="1" applyBorder="1" applyAlignment="1">
      <alignment horizontal="right" wrapText="1"/>
    </xf>
    <xf numFmtId="0" fontId="4" fillId="0" borderId="1" xfId="0" applyFont="1" applyFill="1" applyBorder="1" applyAlignment="1">
      <alignment horizontal="right" wrapText="1"/>
    </xf>
    <xf numFmtId="165" fontId="7" fillId="0" borderId="0" xfId="1" applyNumberFormat="1" applyFont="1" applyFill="1" applyAlignment="1">
      <alignment horizontal="right" vertical="top" wrapText="1"/>
    </xf>
    <xf numFmtId="0" fontId="4" fillId="0" borderId="0" xfId="0" applyFont="1" applyFill="1" applyAlignment="1">
      <alignment horizontal="center" vertical="top" wrapText="1"/>
    </xf>
    <xf numFmtId="0" fontId="6" fillId="0" borderId="0" xfId="0" applyFont="1" applyFill="1" applyAlignment="1">
      <alignment vertical="top" wrapText="1"/>
    </xf>
    <xf numFmtId="43" fontId="7" fillId="0" borderId="0" xfId="1" applyFont="1" applyFill="1" applyAlignment="1">
      <alignment horizontal="righ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65" fontId="4" fillId="0" borderId="1" xfId="1" applyNumberFormat="1" applyFont="1" applyFill="1" applyBorder="1" applyAlignment="1">
      <alignment vertical="center"/>
    </xf>
    <xf numFmtId="165" fontId="4" fillId="0" borderId="1" xfId="1" applyNumberFormat="1" applyFont="1" applyFill="1" applyBorder="1" applyAlignment="1">
      <alignment horizontal="center" vertical="center" wrapText="1"/>
    </xf>
    <xf numFmtId="170" fontId="4" fillId="0" borderId="1" xfId="0" applyNumberFormat="1" applyFont="1" applyFill="1" applyBorder="1" applyAlignment="1">
      <alignment horizontal="right" vertical="center" wrapText="1"/>
    </xf>
    <xf numFmtId="167" fontId="4" fillId="0" borderId="1" xfId="1" applyNumberFormat="1" applyFont="1" applyFill="1" applyBorder="1" applyAlignment="1">
      <alignment horizontal="right" vertical="center" wrapText="1"/>
    </xf>
    <xf numFmtId="0" fontId="4" fillId="0" borderId="1" xfId="0" applyFont="1" applyFill="1" applyBorder="1" applyAlignment="1">
      <alignment vertical="center" wrapText="1"/>
    </xf>
    <xf numFmtId="0" fontId="4" fillId="0" borderId="0" xfId="0" applyFont="1" applyFill="1" applyAlignment="1">
      <alignment horizontal="center" vertical="center"/>
    </xf>
    <xf numFmtId="43" fontId="4" fillId="0" borderId="1" xfId="1" applyNumberFormat="1" applyFont="1" applyFill="1" applyBorder="1" applyAlignment="1">
      <alignment horizontal="right" vertical="center" wrapText="1"/>
    </xf>
    <xf numFmtId="0" fontId="4" fillId="0" borderId="1" xfId="2" applyFont="1" applyFill="1" applyBorder="1" applyAlignment="1">
      <alignment vertical="center" wrapText="1"/>
    </xf>
    <xf numFmtId="0" fontId="4" fillId="0" borderId="1" xfId="2" applyFont="1" applyFill="1" applyBorder="1" applyAlignment="1">
      <alignment horizontal="center" vertical="center"/>
    </xf>
    <xf numFmtId="164" fontId="4" fillId="2" borderId="1" xfId="0" applyNumberFormat="1" applyFont="1" applyFill="1" applyBorder="1" applyAlignment="1">
      <alignment horizontal="right" vertical="center" wrapText="1"/>
    </xf>
    <xf numFmtId="4" fontId="4" fillId="0" borderId="1" xfId="0" applyNumberFormat="1" applyFont="1" applyFill="1" applyBorder="1" applyAlignment="1">
      <alignment vertical="center" wrapText="1"/>
    </xf>
    <xf numFmtId="0" fontId="2" fillId="0" borderId="0" xfId="0" applyFont="1" applyFill="1" applyAlignment="1">
      <alignment horizontal="center"/>
    </xf>
    <xf numFmtId="0" fontId="10" fillId="0" borderId="0" xfId="0" applyFont="1" applyAlignment="1">
      <alignment horizontal="center"/>
    </xf>
    <xf numFmtId="0" fontId="4" fillId="0" borderId="0" xfId="0" applyFont="1" applyFill="1" applyAlignment="1">
      <alignment horizontal="left" wrapText="1"/>
    </xf>
    <xf numFmtId="0" fontId="6" fillId="0" borderId="0" xfId="0" applyFont="1" applyFill="1" applyAlignment="1">
      <alignment horizontal="center" wrapText="1"/>
    </xf>
    <xf numFmtId="0" fontId="3" fillId="0" borderId="0" xfId="0" applyFont="1" applyFill="1" applyAlignment="1">
      <alignment horizontal="right"/>
    </xf>
    <xf numFmtId="0" fontId="3" fillId="0" borderId="0" xfId="0" applyFont="1" applyFill="1" applyAlignment="1">
      <alignment horizontal="center" wrapText="1"/>
    </xf>
    <xf numFmtId="0" fontId="3" fillId="0" borderId="0" xfId="0" applyFont="1" applyFill="1" applyAlignment="1">
      <alignment horizontal="center"/>
    </xf>
    <xf numFmtId="0" fontId="4" fillId="0" borderId="0" xfId="0" applyFont="1" applyFill="1" applyAlignment="1">
      <alignment horizontal="left"/>
    </xf>
    <xf numFmtId="0" fontId="28" fillId="0" borderId="0" xfId="0" applyFont="1" applyBorder="1" applyAlignment="1"/>
    <xf numFmtId="0" fontId="4" fillId="0" borderId="0" xfId="0" applyFont="1" applyBorder="1"/>
    <xf numFmtId="0" fontId="3" fillId="0" borderId="0" xfId="0" applyFont="1" applyFill="1" applyAlignment="1">
      <alignment horizontal="left" vertical="top" wrapText="1"/>
    </xf>
    <xf numFmtId="0" fontId="3" fillId="0" borderId="0" xfId="0" applyFont="1" applyFill="1" applyAlignment="1">
      <alignment wrapText="1"/>
    </xf>
    <xf numFmtId="0" fontId="3" fillId="0" borderId="0" xfId="0" applyFont="1" applyFill="1" applyAlignment="1"/>
    <xf numFmtId="0" fontId="4" fillId="0" borderId="0" xfId="0" applyFont="1" applyFill="1" applyAlignment="1"/>
    <xf numFmtId="0" fontId="3" fillId="0" borderId="0" xfId="0" applyFont="1" applyFill="1" applyAlignment="1">
      <alignment horizontal="right" wrapText="1"/>
    </xf>
    <xf numFmtId="0" fontId="4" fillId="0" borderId="0" xfId="0" applyFont="1" applyFill="1" applyAlignment="1">
      <alignment wrapText="1"/>
    </xf>
    <xf numFmtId="0" fontId="2" fillId="0" borderId="0" xfId="0" quotePrefix="1" applyFont="1" applyFill="1" applyAlignment="1">
      <alignment wrapText="1"/>
    </xf>
    <xf numFmtId="0" fontId="2" fillId="0" borderId="0" xfId="0" applyFont="1" applyFill="1" applyAlignment="1">
      <alignment wrapText="1"/>
    </xf>
    <xf numFmtId="0" fontId="4" fillId="0" borderId="0" xfId="0" applyFont="1" applyFill="1" applyAlignment="1">
      <alignment horizontal="left" vertical="top" wrapText="1"/>
    </xf>
    <xf numFmtId="0" fontId="6" fillId="0" borderId="0" xfId="0" applyFont="1" applyFill="1" applyAlignment="1">
      <alignment horizontal="left"/>
    </xf>
    <xf numFmtId="0" fontId="3" fillId="0" borderId="0" xfId="0" quotePrefix="1" applyFont="1" applyFill="1" applyAlignment="1">
      <alignment wrapText="1"/>
    </xf>
    <xf numFmtId="0" fontId="4" fillId="0" borderId="0" xfId="0" quotePrefix="1" applyFont="1" applyFill="1" applyAlignment="1">
      <alignment wrapText="1"/>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xf numFmtId="0" fontId="10" fillId="0" borderId="0" xfId="0" applyFont="1" applyAlignment="1">
      <alignment horizontal="center"/>
    </xf>
    <xf numFmtId="0" fontId="12" fillId="0" borderId="0" xfId="0" applyFont="1" applyAlignment="1">
      <alignment vertical="center" wrapText="1"/>
    </xf>
    <xf numFmtId="165" fontId="12" fillId="0" borderId="1" xfId="1" applyNumberFormat="1" applyFont="1" applyBorder="1" applyAlignment="1">
      <alignment vertical="center" wrapText="1"/>
    </xf>
    <xf numFmtId="0" fontId="30" fillId="0" borderId="0" xfId="0" applyFont="1" applyAlignment="1">
      <alignment horizontal="center"/>
    </xf>
    <xf numFmtId="171" fontId="4" fillId="0" borderId="1" xfId="0" applyNumberFormat="1" applyFont="1" applyFill="1" applyBorder="1" applyAlignment="1">
      <alignment horizontal="right" vertical="center" wrapText="1"/>
    </xf>
    <xf numFmtId="0" fontId="6" fillId="0" borderId="0" xfId="0" applyFont="1" applyFill="1" applyAlignment="1">
      <alignment horizontal="center"/>
    </xf>
    <xf numFmtId="0" fontId="6"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0" xfId="0" applyFont="1" applyFill="1" applyAlignment="1">
      <alignment horizontal="center" vertical="top" wrapText="1"/>
    </xf>
    <xf numFmtId="0" fontId="7" fillId="0" borderId="0" xfId="0" applyFont="1" applyFill="1" applyAlignment="1">
      <alignment horizontal="right" vertical="top"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8" fillId="0" borderId="0" xfId="0" applyFont="1" applyBorder="1" applyAlignment="1">
      <alignment horizontal="center"/>
    </xf>
    <xf numFmtId="166" fontId="4" fillId="0" borderId="1" xfId="1" applyNumberFormat="1" applyFont="1" applyFill="1" applyBorder="1" applyAlignment="1">
      <alignment horizontal="right" vertical="center" wrapText="1"/>
    </xf>
    <xf numFmtId="165" fontId="2" fillId="0" borderId="1" xfId="1" applyNumberFormat="1" applyFont="1" applyBorder="1" applyAlignment="1">
      <alignment horizontal="center" vertical="center"/>
    </xf>
    <xf numFmtId="165" fontId="10" fillId="0" borderId="1" xfId="0" applyNumberFormat="1" applyFont="1" applyBorder="1" applyAlignment="1">
      <alignment vertical="center" wrapText="1"/>
    </xf>
    <xf numFmtId="165" fontId="10" fillId="0" borderId="5" xfId="1" applyNumberFormat="1" applyFont="1" applyBorder="1" applyAlignment="1">
      <alignment horizontal="right" vertical="center" wrapText="1"/>
    </xf>
    <xf numFmtId="0" fontId="6" fillId="0" borderId="4" xfId="0" applyFont="1" applyFill="1" applyBorder="1" applyAlignment="1">
      <alignment horizont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43" fontId="4" fillId="0" borderId="3" xfId="1" applyNumberFormat="1" applyFont="1" applyFill="1" applyBorder="1" applyAlignment="1">
      <alignment vertical="center"/>
    </xf>
    <xf numFmtId="165" fontId="4" fillId="0" borderId="3" xfId="1" applyNumberFormat="1" applyFont="1" applyFill="1" applyBorder="1" applyAlignment="1">
      <alignment horizontal="center" vertical="center" wrapText="1"/>
    </xf>
    <xf numFmtId="170" fontId="4" fillId="0" borderId="3" xfId="0" applyNumberFormat="1" applyFont="1" applyFill="1" applyBorder="1" applyAlignment="1">
      <alignment horizontal="right" vertical="center" wrapText="1"/>
    </xf>
    <xf numFmtId="167" fontId="4" fillId="0" borderId="3" xfId="1" applyNumberFormat="1" applyFont="1" applyFill="1" applyBorder="1" applyAlignment="1">
      <alignment horizontal="right" vertical="center" wrapText="1"/>
    </xf>
    <xf numFmtId="43" fontId="4" fillId="0" borderId="3" xfId="0" applyNumberFormat="1" applyFont="1" applyFill="1" applyBorder="1" applyAlignment="1">
      <alignment horizontal="right" vertical="center" wrapText="1"/>
    </xf>
    <xf numFmtId="164" fontId="4" fillId="0" borderId="3" xfId="0" applyNumberFormat="1" applyFont="1" applyFill="1" applyBorder="1" applyAlignment="1">
      <alignment horizontal="right" vertical="center" wrapText="1"/>
    </xf>
    <xf numFmtId="0" fontId="4" fillId="0" borderId="0" xfId="0" applyFont="1" applyFill="1" applyBorder="1"/>
    <xf numFmtId="172" fontId="4" fillId="0" borderId="1" xfId="0" applyNumberFormat="1" applyFont="1" applyFill="1" applyBorder="1" applyAlignment="1">
      <alignment horizontal="right" vertical="center" wrapText="1"/>
    </xf>
    <xf numFmtId="3" fontId="4" fillId="0" borderId="1" xfId="0" applyNumberFormat="1" applyFont="1" applyFill="1" applyBorder="1" applyAlignment="1">
      <alignment vertical="center"/>
    </xf>
    <xf numFmtId="165" fontId="7" fillId="0" borderId="1" xfId="1" applyNumberFormat="1" applyFont="1" applyFill="1" applyBorder="1" applyAlignment="1">
      <alignment horizontal="right" vertical="center" wrapText="1"/>
    </xf>
    <xf numFmtId="43" fontId="4" fillId="0" borderId="3" xfId="1" applyNumberFormat="1" applyFont="1" applyFill="1" applyBorder="1" applyAlignment="1">
      <alignment horizontal="right" vertical="center" wrapText="1"/>
    </xf>
    <xf numFmtId="0" fontId="2" fillId="0" borderId="0" xfId="0" applyFont="1" applyFill="1" applyAlignment="1">
      <alignment horizontal="left" wrapText="1"/>
    </xf>
    <xf numFmtId="173" fontId="7" fillId="0" borderId="0" xfId="0" applyNumberFormat="1" applyFont="1" applyFill="1" applyAlignment="1">
      <alignment horizontal="right" vertical="top" wrapText="1"/>
    </xf>
    <xf numFmtId="173" fontId="4" fillId="0" borderId="0" xfId="0" applyNumberFormat="1" applyFont="1" applyFill="1"/>
    <xf numFmtId="173" fontId="6" fillId="0" borderId="0" xfId="0" applyNumberFormat="1" applyFont="1" applyFill="1" applyAlignment="1"/>
    <xf numFmtId="173" fontId="4" fillId="0" borderId="0" xfId="0" applyNumberFormat="1" applyFont="1" applyFill="1" applyAlignment="1"/>
    <xf numFmtId="173" fontId="4" fillId="0" borderId="0" xfId="0" quotePrefix="1" applyNumberFormat="1" applyFont="1" applyFill="1" applyAlignment="1">
      <alignment wrapText="1"/>
    </xf>
    <xf numFmtId="173" fontId="4" fillId="0" borderId="0" xfId="0" applyNumberFormat="1" applyFont="1" applyFill="1" applyAlignment="1">
      <alignment horizontal="center"/>
    </xf>
    <xf numFmtId="173" fontId="4" fillId="0" borderId="0" xfId="0" quotePrefix="1" applyNumberFormat="1" applyFont="1" applyFill="1"/>
    <xf numFmtId="173" fontId="4" fillId="0" borderId="0" xfId="0" applyNumberFormat="1" applyFont="1" applyFill="1" applyAlignment="1">
      <alignment wrapText="1"/>
    </xf>
    <xf numFmtId="0" fontId="32" fillId="0" borderId="0" xfId="0" applyFont="1"/>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right" vertical="center"/>
    </xf>
    <xf numFmtId="0" fontId="40"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40" fillId="5" borderId="16" xfId="0" quotePrefix="1" applyFont="1" applyFill="1" applyBorder="1" applyAlignment="1">
      <alignment horizontal="center" vertical="center" wrapText="1"/>
    </xf>
    <xf numFmtId="0" fontId="40" fillId="5" borderId="17" xfId="0" applyFont="1" applyFill="1" applyBorder="1" applyAlignment="1">
      <alignment horizontal="left" vertical="center" wrapText="1"/>
    </xf>
    <xf numFmtId="0" fontId="40" fillId="5" borderId="16" xfId="0" applyFont="1" applyFill="1" applyBorder="1" applyAlignment="1">
      <alignment horizontal="center" vertical="center" wrapText="1"/>
    </xf>
    <xf numFmtId="165" fontId="40" fillId="5" borderId="16" xfId="4" applyNumberFormat="1" applyFont="1" applyFill="1" applyBorder="1" applyAlignment="1">
      <alignment horizontal="center" vertical="center" wrapText="1"/>
    </xf>
    <xf numFmtId="0" fontId="42" fillId="0" borderId="0" xfId="0" applyFont="1" applyFill="1"/>
    <xf numFmtId="0" fontId="40" fillId="0" borderId="16" xfId="0" quotePrefix="1" applyFont="1" applyFill="1" applyBorder="1" applyAlignment="1">
      <alignment horizontal="center" vertical="center" wrapText="1"/>
    </xf>
    <xf numFmtId="0" fontId="40" fillId="0" borderId="17" xfId="0" applyFont="1" applyFill="1" applyBorder="1" applyAlignment="1">
      <alignment horizontal="left" vertical="center" wrapText="1"/>
    </xf>
    <xf numFmtId="0" fontId="40" fillId="0" borderId="16" xfId="0" applyFont="1" applyFill="1" applyBorder="1" applyAlignment="1">
      <alignment horizontal="center" vertical="center" wrapText="1"/>
    </xf>
    <xf numFmtId="165" fontId="40" fillId="0" borderId="16" xfId="4" applyNumberFormat="1" applyFont="1" applyFill="1" applyBorder="1" applyAlignment="1">
      <alignment horizontal="center" vertical="center" wrapText="1"/>
    </xf>
    <xf numFmtId="0" fontId="43" fillId="0" borderId="16" xfId="0" applyFont="1" applyFill="1" applyBorder="1" applyAlignment="1">
      <alignment horizontal="center" vertical="center" wrapText="1"/>
    </xf>
    <xf numFmtId="49" fontId="44" fillId="0" borderId="17" xfId="0" applyNumberFormat="1" applyFont="1" applyFill="1" applyBorder="1" applyAlignment="1">
      <alignment vertical="center" wrapText="1"/>
    </xf>
    <xf numFmtId="165" fontId="43" fillId="0" borderId="16" xfId="4" applyNumberFormat="1" applyFont="1" applyFill="1" applyBorder="1" applyAlignment="1">
      <alignment horizontal="center" vertical="center" wrapText="1"/>
    </xf>
    <xf numFmtId="0" fontId="45" fillId="0" borderId="0" xfId="0" applyFont="1" applyFill="1"/>
    <xf numFmtId="49" fontId="47" fillId="0" borderId="16" xfId="5" applyNumberFormat="1" applyFont="1" applyFill="1" applyBorder="1" applyAlignment="1">
      <alignment horizontal="center" vertical="center" wrapText="1"/>
    </xf>
    <xf numFmtId="0" fontId="47" fillId="0" borderId="17" xfId="6" quotePrefix="1" applyFont="1" applyFill="1" applyBorder="1" applyAlignment="1">
      <alignment horizontal="left" vertical="center" wrapText="1"/>
    </xf>
    <xf numFmtId="0" fontId="47" fillId="0" borderId="16" xfId="0" quotePrefix="1" applyFont="1" applyFill="1" applyBorder="1" applyAlignment="1">
      <alignment horizontal="center" vertical="center"/>
    </xf>
    <xf numFmtId="165" fontId="47" fillId="0" borderId="16" xfId="4" applyNumberFormat="1" applyFont="1" applyFill="1" applyBorder="1" applyAlignment="1">
      <alignment horizontal="center" vertical="center"/>
    </xf>
    <xf numFmtId="0" fontId="47" fillId="0" borderId="0" xfId="0" applyFont="1" applyFill="1"/>
    <xf numFmtId="49" fontId="44" fillId="2" borderId="17" xfId="0" applyNumberFormat="1" applyFont="1" applyFill="1" applyBorder="1" applyAlignment="1">
      <alignment vertical="center" wrapText="1"/>
    </xf>
    <xf numFmtId="49" fontId="47" fillId="2" borderId="16" xfId="5" applyNumberFormat="1" applyFont="1" applyFill="1" applyBorder="1" applyAlignment="1">
      <alignment horizontal="center" vertical="center" wrapText="1"/>
    </xf>
    <xf numFmtId="0" fontId="47" fillId="2" borderId="17" xfId="6" quotePrefix="1" applyFont="1" applyFill="1" applyBorder="1" applyAlignment="1">
      <alignment horizontal="left" vertical="center" wrapText="1"/>
    </xf>
    <xf numFmtId="0" fontId="47" fillId="2" borderId="16" xfId="0" quotePrefix="1" applyFont="1" applyFill="1" applyBorder="1" applyAlignment="1">
      <alignment horizontal="center" vertical="center"/>
    </xf>
    <xf numFmtId="165" fontId="47" fillId="2" borderId="16" xfId="4" applyNumberFormat="1" applyFont="1" applyFill="1" applyBorder="1" applyAlignment="1">
      <alignment horizontal="center" vertical="center"/>
    </xf>
    <xf numFmtId="0" fontId="47" fillId="2" borderId="0" xfId="0" applyFont="1" applyFill="1"/>
    <xf numFmtId="49" fontId="47" fillId="2" borderId="18" xfId="5" applyNumberFormat="1" applyFont="1" applyFill="1" applyBorder="1" applyAlignment="1">
      <alignment horizontal="center" vertical="center" wrapText="1"/>
    </xf>
    <xf numFmtId="0" fontId="47" fillId="2" borderId="19" xfId="6" quotePrefix="1" applyFont="1" applyFill="1" applyBorder="1" applyAlignment="1">
      <alignment horizontal="left" vertical="center" wrapText="1"/>
    </xf>
    <xf numFmtId="0" fontId="47" fillId="2" borderId="18" xfId="0" quotePrefix="1" applyFont="1" applyFill="1" applyBorder="1" applyAlignment="1">
      <alignment horizontal="center" vertical="center"/>
    </xf>
    <xf numFmtId="165" fontId="47" fillId="2" borderId="18" xfId="4" applyNumberFormat="1" applyFont="1" applyFill="1" applyBorder="1" applyAlignment="1">
      <alignment horizontal="center" vertical="center"/>
    </xf>
    <xf numFmtId="0" fontId="2" fillId="0" borderId="0" xfId="0" quotePrefix="1" applyFont="1" applyFill="1" applyAlignment="1">
      <alignment horizontal="left" wrapText="1"/>
    </xf>
    <xf numFmtId="0" fontId="3" fillId="0" borderId="0" xfId="0" quotePrefix="1" applyFont="1" applyFill="1" applyAlignment="1">
      <alignment horizontal="left" wrapText="1"/>
    </xf>
    <xf numFmtId="0" fontId="2" fillId="0" borderId="0" xfId="0" quotePrefix="1" applyFont="1"/>
    <xf numFmtId="165" fontId="6" fillId="0" borderId="5" xfId="0" applyNumberFormat="1" applyFont="1" applyFill="1" applyBorder="1" applyAlignment="1">
      <alignment wrapText="1"/>
    </xf>
    <xf numFmtId="165" fontId="6" fillId="0" borderId="13" xfId="0" applyNumberFormat="1" applyFont="1" applyFill="1" applyBorder="1" applyAlignment="1">
      <alignment wrapText="1"/>
    </xf>
    <xf numFmtId="165" fontId="6" fillId="0" borderId="6" xfId="0" applyNumberFormat="1" applyFont="1" applyFill="1" applyBorder="1" applyAlignment="1">
      <alignment wrapText="1"/>
    </xf>
    <xf numFmtId="0" fontId="3" fillId="0" borderId="0" xfId="0" quotePrefix="1" applyFont="1" applyFill="1" applyAlignment="1">
      <alignment vertical="center"/>
    </xf>
    <xf numFmtId="0" fontId="3" fillId="0" borderId="0" xfId="0" quotePrefix="1"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xf>
    <xf numFmtId="0" fontId="6" fillId="0" borderId="0" xfId="0" applyFont="1" applyFill="1" applyAlignment="1">
      <alignment horizontal="center"/>
    </xf>
    <xf numFmtId="0" fontId="7" fillId="0" borderId="0" xfId="0" applyFont="1" applyFill="1" applyAlignment="1">
      <alignment horizontal="right" vertical="top" wrapText="1"/>
    </xf>
    <xf numFmtId="0" fontId="6" fillId="0" borderId="0" xfId="0" applyFont="1" applyFill="1" applyAlignment="1">
      <alignment horizontal="center" vertical="top" wrapText="1"/>
    </xf>
    <xf numFmtId="0" fontId="6" fillId="0" borderId="3" xfId="0" applyFont="1" applyFill="1" applyBorder="1" applyAlignment="1">
      <alignment horizontal="center" vertical="center" wrapText="1"/>
    </xf>
    <xf numFmtId="0" fontId="28" fillId="0" borderId="2" xfId="0" applyFont="1" applyBorder="1" applyAlignment="1">
      <alignment horizontal="center"/>
    </xf>
    <xf numFmtId="0" fontId="6" fillId="0" borderId="0" xfId="0" applyFont="1" applyFill="1" applyAlignment="1">
      <alignment horizontal="right"/>
    </xf>
    <xf numFmtId="0" fontId="28" fillId="0" borderId="0" xfId="0" applyFont="1" applyBorder="1" applyAlignment="1">
      <alignment horizontal="center"/>
    </xf>
    <xf numFmtId="165" fontId="4" fillId="0" borderId="0" xfId="0" applyNumberFormat="1" applyFont="1" applyFill="1"/>
    <xf numFmtId="3" fontId="4" fillId="0" borderId="0" xfId="0" applyNumberFormat="1" applyFont="1"/>
    <xf numFmtId="167" fontId="29" fillId="0" borderId="3" xfId="1" applyNumberFormat="1" applyFont="1" applyFill="1" applyBorder="1" applyAlignment="1">
      <alignment horizontal="right" vertical="center" wrapText="1"/>
    </xf>
    <xf numFmtId="43" fontId="6" fillId="0" borderId="1" xfId="0" applyNumberFormat="1" applyFont="1" applyFill="1" applyBorder="1" applyAlignment="1">
      <alignment horizontal="center" wrapText="1"/>
    </xf>
    <xf numFmtId="165" fontId="28" fillId="0" borderId="0" xfId="0" applyNumberFormat="1" applyFont="1" applyBorder="1" applyAlignment="1">
      <alignment horizontal="center"/>
    </xf>
    <xf numFmtId="165" fontId="6" fillId="0" borderId="1" xfId="0" applyNumberFormat="1" applyFont="1" applyFill="1" applyBorder="1" applyAlignment="1">
      <alignment wrapText="1"/>
    </xf>
    <xf numFmtId="0" fontId="6" fillId="0" borderId="0" xfId="0" applyFont="1" applyAlignment="1">
      <alignment horizontal="left"/>
    </xf>
    <xf numFmtId="0" fontId="6" fillId="0" borderId="0" xfId="0" applyFont="1" applyAlignment="1">
      <alignment horizontal="center"/>
    </xf>
    <xf numFmtId="0" fontId="7" fillId="0" borderId="0" xfId="0" applyFont="1" applyFill="1" applyAlignment="1">
      <alignment horizontal="right" vertical="top" wrapText="1"/>
    </xf>
    <xf numFmtId="0" fontId="6" fillId="0" borderId="4"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29" fillId="0" borderId="1" xfId="0" applyFont="1" applyBorder="1" applyAlignment="1">
      <alignment horizontal="center" wrapText="1"/>
    </xf>
    <xf numFmtId="165" fontId="12" fillId="0" borderId="0" xfId="1" applyNumberFormat="1" applyFont="1" applyAlignment="1">
      <alignment wrapText="1"/>
    </xf>
    <xf numFmtId="0" fontId="6" fillId="0" borderId="1" xfId="0" applyFont="1" applyBorder="1" applyAlignment="1">
      <alignment horizontal="left" vertical="center" wrapText="1"/>
    </xf>
    <xf numFmtId="165" fontId="6" fillId="0" borderId="1" xfId="1" applyNumberFormat="1" applyFont="1" applyBorder="1" applyAlignment="1">
      <alignment horizontal="center" vertical="center" wrapText="1"/>
    </xf>
    <xf numFmtId="165" fontId="4" fillId="0" borderId="0" xfId="1" applyNumberFormat="1" applyFont="1" applyAlignment="1">
      <alignment wrapText="1"/>
    </xf>
    <xf numFmtId="0" fontId="6" fillId="0" borderId="1" xfId="0" applyFont="1" applyBorder="1" applyAlignment="1">
      <alignment vertical="center" wrapText="1"/>
    </xf>
    <xf numFmtId="165" fontId="4" fillId="0" borderId="1" xfId="1" applyNumberFormat="1" applyFont="1" applyBorder="1" applyAlignment="1">
      <alignment horizontal="center" vertical="center" wrapText="1"/>
    </xf>
    <xf numFmtId="165" fontId="4" fillId="0" borderId="1" xfId="0" applyNumberFormat="1" applyFont="1" applyBorder="1" applyAlignment="1">
      <alignment vertical="center" wrapText="1"/>
    </xf>
    <xf numFmtId="165" fontId="6" fillId="0" borderId="1" xfId="1" applyNumberFormat="1" applyFont="1" applyBorder="1" applyAlignment="1">
      <alignment horizontal="right" vertical="center" wrapText="1"/>
    </xf>
    <xf numFmtId="0" fontId="4" fillId="0" borderId="1" xfId="0" applyFont="1" applyBorder="1" applyAlignment="1">
      <alignment horizontal="center" vertical="center" wrapText="1"/>
    </xf>
    <xf numFmtId="165" fontId="4" fillId="0" borderId="1" xfId="1" applyNumberFormat="1" applyFont="1" applyBorder="1" applyAlignment="1">
      <alignment horizontal="right" vertical="center" wrapText="1"/>
    </xf>
    <xf numFmtId="165" fontId="6" fillId="0" borderId="1" xfId="1" applyNumberFormat="1" applyFont="1" applyFill="1" applyBorder="1" applyAlignment="1">
      <alignment horizontal="right" vertical="center" wrapText="1"/>
    </xf>
    <xf numFmtId="0" fontId="6" fillId="0" borderId="0" xfId="0" applyFont="1" applyAlignment="1">
      <alignment wrapText="1"/>
    </xf>
    <xf numFmtId="165" fontId="4" fillId="2" borderId="1" xfId="0" applyNumberFormat="1"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0" borderId="0" xfId="0" applyFont="1" applyAlignment="1">
      <alignment horizontal="center"/>
    </xf>
    <xf numFmtId="0" fontId="6" fillId="0" borderId="8" xfId="0" applyFont="1" applyBorder="1" applyAlignment="1">
      <alignment horizontal="center" wrapText="1"/>
    </xf>
    <xf numFmtId="0" fontId="6" fillId="0" borderId="14"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wrapText="1"/>
    </xf>
    <xf numFmtId="43" fontId="6" fillId="0" borderId="1" xfId="1" applyFont="1" applyBorder="1" applyAlignment="1">
      <alignment horizontal="right" vertical="center" wrapText="1"/>
    </xf>
    <xf numFmtId="165" fontId="4" fillId="0" borderId="1" xfId="1" applyNumberFormat="1" applyFont="1" applyBorder="1" applyAlignment="1">
      <alignment horizontal="center" vertical="center"/>
    </xf>
    <xf numFmtId="0" fontId="6" fillId="0" borderId="1" xfId="0" applyFont="1" applyBorder="1" applyAlignment="1">
      <alignment wrapText="1"/>
    </xf>
    <xf numFmtId="165" fontId="4" fillId="0" borderId="1" xfId="1" applyNumberFormat="1" applyFont="1" applyBorder="1" applyAlignment="1">
      <alignment horizontal="center" wrapText="1"/>
    </xf>
    <xf numFmtId="165" fontId="4" fillId="0" borderId="1" xfId="0" applyNumberFormat="1" applyFont="1" applyFill="1" applyBorder="1" applyAlignment="1">
      <alignment vertical="center" wrapText="1"/>
    </xf>
    <xf numFmtId="165" fontId="4" fillId="0" borderId="0" xfId="1" applyNumberFormat="1" applyFont="1" applyAlignment="1">
      <alignment vertical="center"/>
    </xf>
    <xf numFmtId="43" fontId="4" fillId="0" borderId="1" xfId="1" applyNumberFormat="1" applyFont="1" applyFill="1" applyBorder="1" applyAlignment="1">
      <alignment vertical="center"/>
    </xf>
    <xf numFmtId="0" fontId="7" fillId="0" borderId="2" xfId="0" applyFont="1" applyBorder="1" applyAlignment="1">
      <alignment horizontal="center"/>
    </xf>
    <xf numFmtId="43" fontId="28" fillId="0" borderId="0" xfId="0" applyNumberFormat="1" applyFont="1" applyBorder="1" applyAlignment="1">
      <alignment horizontal="center"/>
    </xf>
    <xf numFmtId="43" fontId="4" fillId="0" borderId="1" xfId="1" applyFont="1" applyBorder="1" applyAlignment="1">
      <alignment horizontal="center" vertical="center"/>
    </xf>
    <xf numFmtId="0" fontId="6" fillId="0" borderId="0" xfId="0" applyFont="1" applyFill="1" applyAlignment="1">
      <alignment horizontal="center"/>
    </xf>
    <xf numFmtId="0" fontId="7" fillId="0" borderId="0" xfId="0" applyFont="1" applyFill="1"/>
    <xf numFmtId="0" fontId="6" fillId="0" borderId="0" xfId="0" applyFont="1" applyFill="1" applyAlignment="1">
      <alignment horizontal="center" vertical="top" wrapText="1"/>
    </xf>
    <xf numFmtId="0" fontId="28" fillId="0" borderId="0" xfId="0" applyFont="1" applyBorder="1" applyAlignment="1">
      <alignment horizontal="center"/>
    </xf>
    <xf numFmtId="0" fontId="4" fillId="0" borderId="0" xfId="0" applyFont="1" applyFill="1" applyAlignment="1">
      <alignment horizontal="center"/>
    </xf>
    <xf numFmtId="0" fontId="6" fillId="0" borderId="0" xfId="0" applyFont="1" applyFill="1" applyAlignment="1">
      <alignment horizontal="center"/>
    </xf>
    <xf numFmtId="0" fontId="28" fillId="0" borderId="0" xfId="0" applyFont="1" applyBorder="1" applyAlignment="1">
      <alignment horizontal="center"/>
    </xf>
    <xf numFmtId="0" fontId="7" fillId="0" borderId="0" xfId="0" applyFont="1" applyFill="1" applyAlignment="1">
      <alignment horizontal="right" vertical="top" wrapText="1"/>
    </xf>
    <xf numFmtId="3" fontId="2" fillId="0" borderId="0" xfId="0" applyNumberFormat="1" applyFont="1" applyFill="1"/>
    <xf numFmtId="173" fontId="6" fillId="0" borderId="0" xfId="0" applyNumberFormat="1" applyFont="1" applyFill="1" applyAlignment="1">
      <alignment horizontal="right"/>
    </xf>
    <xf numFmtId="0" fontId="6" fillId="0" borderId="0" xfId="0" applyFont="1" applyFill="1" applyAlignment="1">
      <alignment horizontal="left" vertical="top" wrapText="1"/>
    </xf>
    <xf numFmtId="173" fontId="6" fillId="0" borderId="0" xfId="0" applyNumberFormat="1" applyFont="1" applyFill="1" applyAlignment="1">
      <alignment horizontal="center" vertical="top" wrapText="1"/>
    </xf>
    <xf numFmtId="0" fontId="7" fillId="0" borderId="0" xfId="0" applyFont="1" applyBorder="1" applyAlignment="1">
      <alignment horizontal="center"/>
    </xf>
    <xf numFmtId="0" fontId="4" fillId="0" borderId="0" xfId="0" quotePrefix="1" applyFont="1" applyFill="1" applyAlignment="1">
      <alignment horizontal="left" wrapText="1"/>
    </xf>
    <xf numFmtId="0" fontId="6" fillId="0" borderId="0" xfId="0" applyFont="1" applyAlignment="1">
      <alignment horizontal="right"/>
    </xf>
    <xf numFmtId="0" fontId="3" fillId="0" borderId="0" xfId="0" applyFont="1" applyAlignment="1">
      <alignment horizontal="center" vertical="top" wrapText="1"/>
    </xf>
    <xf numFmtId="0" fontId="51" fillId="0" borderId="0" xfId="0" applyFont="1" applyAlignment="1">
      <alignment horizontal="center" vertical="top" wrapText="1"/>
    </xf>
    <xf numFmtId="0" fontId="2" fillId="0" borderId="0" xfId="0" quotePrefix="1" applyFont="1" applyAlignment="1">
      <alignment horizontal="center" vertical="top" wrapText="1"/>
    </xf>
    <xf numFmtId="0" fontId="3" fillId="0" borderId="0" xfId="0" quotePrefix="1" applyFont="1" applyAlignment="1">
      <alignment horizontal="center" vertical="top" wrapText="1"/>
    </xf>
    <xf numFmtId="0" fontId="2" fillId="0" borderId="0" xfId="0" applyFont="1" applyAlignment="1"/>
    <xf numFmtId="9" fontId="2" fillId="0" borderId="0" xfId="0" applyNumberFormat="1" applyFont="1" applyAlignment="1">
      <alignment horizontal="left"/>
    </xf>
    <xf numFmtId="175" fontId="2" fillId="0" borderId="1" xfId="0" quotePrefix="1" applyNumberFormat="1" applyFont="1" applyFill="1" applyBorder="1" applyAlignment="1">
      <alignment horizontal="left" wrapText="1"/>
    </xf>
    <xf numFmtId="176" fontId="2" fillId="0" borderId="1" xfId="0" quotePrefix="1" applyNumberFormat="1" applyFont="1" applyFill="1" applyBorder="1" applyAlignment="1">
      <alignment horizontal="left" wrapText="1"/>
    </xf>
    <xf numFmtId="43" fontId="4" fillId="0" borderId="1" xfId="1" applyNumberFormat="1" applyFont="1" applyFill="1" applyBorder="1" applyAlignment="1">
      <alignment horizontal="right" wrapText="1"/>
    </xf>
    <xf numFmtId="167" fontId="4" fillId="0" borderId="1" xfId="1" applyNumberFormat="1" applyFont="1" applyFill="1" applyBorder="1"/>
    <xf numFmtId="177" fontId="2" fillId="0" borderId="1" xfId="0" applyNumberFormat="1" applyFont="1" applyFill="1" applyBorder="1"/>
    <xf numFmtId="43" fontId="4" fillId="6" borderId="1" xfId="1" applyNumberFormat="1" applyFont="1" applyFill="1" applyBorder="1"/>
    <xf numFmtId="175" fontId="2" fillId="0" borderId="0" xfId="0" applyNumberFormat="1" applyFont="1" applyFill="1"/>
    <xf numFmtId="177" fontId="4" fillId="6" borderId="1" xfId="1" applyNumberFormat="1" applyFont="1" applyFill="1" applyBorder="1"/>
    <xf numFmtId="166" fontId="4" fillId="0" borderId="0" xfId="1" applyNumberFormat="1" applyFont="1" applyFill="1"/>
    <xf numFmtId="43" fontId="2" fillId="0" borderId="0" xfId="0" applyNumberFormat="1" applyFont="1" applyFill="1" applyAlignment="1">
      <alignment wrapText="1"/>
    </xf>
    <xf numFmtId="165" fontId="2" fillId="0" borderId="0" xfId="1" applyNumberFormat="1" applyFont="1" applyFill="1" applyAlignment="1">
      <alignment wrapText="1"/>
    </xf>
    <xf numFmtId="165" fontId="4" fillId="0" borderId="0" xfId="0" applyNumberFormat="1" applyFont="1" applyAlignment="1">
      <alignment wrapText="1"/>
    </xf>
    <xf numFmtId="0" fontId="6" fillId="0" borderId="0" xfId="0" applyFont="1" applyAlignment="1"/>
    <xf numFmtId="167" fontId="4" fillId="0" borderId="1" xfId="1" applyNumberFormat="1" applyFont="1" applyFill="1" applyBorder="1" applyAlignment="1">
      <alignment horizontal="center" vertical="center" wrapText="1"/>
    </xf>
    <xf numFmtId="43" fontId="4" fillId="0" borderId="1" xfId="1" applyNumberFormat="1" applyFont="1" applyFill="1" applyBorder="1" applyAlignment="1">
      <alignment horizontal="center" vertical="center" wrapText="1"/>
    </xf>
    <xf numFmtId="178" fontId="4" fillId="0" borderId="0" xfId="0" applyNumberFormat="1" applyFont="1" applyAlignment="1">
      <alignment wrapText="1"/>
    </xf>
    <xf numFmtId="43" fontId="6" fillId="0" borderId="1" xfId="1" applyFont="1" applyFill="1" applyBorder="1" applyAlignment="1">
      <alignment horizontal="center" wrapText="1"/>
    </xf>
    <xf numFmtId="43" fontId="6" fillId="0" borderId="1" xfId="1" applyNumberFormat="1" applyFont="1" applyBorder="1" applyAlignment="1">
      <alignment horizontal="right" vertical="center" wrapText="1"/>
    </xf>
    <xf numFmtId="165" fontId="4" fillId="0" borderId="1" xfId="1" applyNumberFormat="1" applyFont="1" applyFill="1" applyBorder="1" applyAlignment="1">
      <alignment horizontal="center" vertical="center"/>
    </xf>
    <xf numFmtId="43" fontId="6" fillId="0" borderId="1" xfId="1" applyFont="1" applyBorder="1" applyAlignment="1">
      <alignment horizontal="center" vertical="center" wrapText="1"/>
    </xf>
    <xf numFmtId="0" fontId="23" fillId="0" borderId="5" xfId="0" applyFont="1" applyBorder="1" applyAlignment="1">
      <alignment vertical="center" wrapText="1"/>
    </xf>
    <xf numFmtId="0" fontId="23" fillId="2" borderId="5" xfId="0" applyFont="1" applyFill="1" applyBorder="1" applyAlignment="1">
      <alignment horizontal="left" vertical="center" wrapText="1"/>
    </xf>
    <xf numFmtId="0" fontId="23" fillId="0" borderId="5" xfId="2" applyFont="1" applyBorder="1" applyAlignment="1">
      <alignment vertical="center" wrapText="1"/>
    </xf>
    <xf numFmtId="0" fontId="16" fillId="0" borderId="0" xfId="0" applyFont="1" applyAlignment="1">
      <alignment wrapText="1"/>
    </xf>
    <xf numFmtId="0" fontId="16" fillId="0" borderId="0" xfId="0" applyFont="1"/>
    <xf numFmtId="0" fontId="18" fillId="0" borderId="0" xfId="0" applyFont="1"/>
    <xf numFmtId="0" fontId="18" fillId="0" borderId="1" xfId="0" applyFont="1" applyBorder="1" applyAlignment="1">
      <alignment horizontal="center"/>
    </xf>
    <xf numFmtId="165" fontId="16" fillId="0" borderId="0" xfId="1" applyNumberFormat="1" applyFont="1"/>
    <xf numFmtId="165" fontId="18" fillId="0" borderId="1" xfId="1" applyNumberFormat="1" applyFont="1" applyBorder="1" applyAlignment="1">
      <alignment horizontal="center"/>
    </xf>
    <xf numFmtId="165" fontId="23" fillId="0" borderId="1" xfId="1" applyNumberFormat="1" applyFont="1" applyBorder="1" applyAlignment="1">
      <alignment horizontal="center" vertical="center" wrapText="1"/>
    </xf>
    <xf numFmtId="165" fontId="23" fillId="0" borderId="1" xfId="1" applyNumberFormat="1" applyFont="1" applyFill="1" applyBorder="1" applyAlignment="1">
      <alignment horizontal="center" vertical="center" wrapText="1"/>
    </xf>
    <xf numFmtId="165" fontId="16" fillId="0" borderId="1" xfId="1" applyNumberFormat="1" applyFont="1" applyBorder="1" applyAlignment="1">
      <alignment vertical="center"/>
    </xf>
    <xf numFmtId="165" fontId="16" fillId="0" borderId="1" xfId="0" applyNumberFormat="1" applyFont="1" applyBorder="1" applyAlignment="1">
      <alignment vertical="center"/>
    </xf>
    <xf numFmtId="3" fontId="16" fillId="0" borderId="1" xfId="0" applyNumberFormat="1" applyFont="1" applyBorder="1" applyAlignment="1">
      <alignment vertical="center"/>
    </xf>
    <xf numFmtId="0" fontId="16" fillId="0" borderId="0" xfId="0" applyFont="1" applyAlignment="1">
      <alignment vertical="center"/>
    </xf>
    <xf numFmtId="165" fontId="16" fillId="3" borderId="1" xfId="0" applyNumberFormat="1" applyFont="1" applyFill="1" applyBorder="1" applyAlignment="1">
      <alignment vertical="center"/>
    </xf>
    <xf numFmtId="0" fontId="7" fillId="0" borderId="0" xfId="0" applyFont="1" applyFill="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7" fillId="0" borderId="2" xfId="0" applyFont="1" applyFill="1" applyBorder="1" applyAlignment="1">
      <alignment horizontal="right"/>
    </xf>
    <xf numFmtId="0" fontId="8" fillId="0" borderId="0" xfId="0" applyFont="1" applyFill="1" applyBorder="1"/>
    <xf numFmtId="0" fontId="10" fillId="0" borderId="1"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center"/>
    </xf>
    <xf numFmtId="0" fontId="10" fillId="0" borderId="0" xfId="0" applyFont="1" applyAlignment="1">
      <alignment horizontal="left"/>
    </xf>
    <xf numFmtId="0" fontId="10" fillId="0" borderId="0" xfId="0" applyFont="1" applyAlignment="1">
      <alignment horizontal="center"/>
    </xf>
    <xf numFmtId="0" fontId="7" fillId="0" borderId="2" xfId="0" applyFont="1" applyBorder="1" applyAlignment="1">
      <alignment horizontal="right"/>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0" xfId="0" applyFont="1" applyAlignment="1">
      <alignment horizontal="right"/>
    </xf>
    <xf numFmtId="0" fontId="4" fillId="0" borderId="0" xfId="0" applyFont="1" applyAlignment="1">
      <alignment horizontal="left"/>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lignment horizont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wrapText="1"/>
    </xf>
    <xf numFmtId="0" fontId="6" fillId="0" borderId="3" xfId="0" applyFont="1" applyBorder="1" applyAlignment="1">
      <alignment horizontal="center" wrapText="1"/>
    </xf>
    <xf numFmtId="0" fontId="28" fillId="0" borderId="0" xfId="0" applyFont="1" applyAlignment="1">
      <alignment horizont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28" fillId="0" borderId="0" xfId="0" applyFont="1" applyBorder="1" applyAlignment="1">
      <alignment horizontal="center"/>
    </xf>
    <xf numFmtId="0" fontId="7" fillId="0" borderId="0" xfId="0" applyFont="1" applyFill="1" applyAlignment="1">
      <alignment horizont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0" xfId="0" applyFont="1" applyFill="1" applyAlignment="1">
      <alignment horizontal="right" vertical="top" wrapText="1"/>
    </xf>
    <xf numFmtId="0" fontId="6" fillId="0" borderId="0" xfId="0" applyFont="1" applyFill="1" applyAlignment="1">
      <alignment horizontal="center" vertical="top" wrapText="1"/>
    </xf>
    <xf numFmtId="0" fontId="6" fillId="0" borderId="0" xfId="0" applyFont="1" applyFill="1" applyAlignment="1">
      <alignment horizontal="right"/>
    </xf>
    <xf numFmtId="0" fontId="6" fillId="0" borderId="0" xfId="0" applyFont="1" applyAlignment="1">
      <alignment horizontal="center" vertical="top" wrapText="1"/>
    </xf>
    <xf numFmtId="0" fontId="4" fillId="0" borderId="0" xfId="0" applyFont="1" applyAlignment="1">
      <alignment horizontal="center"/>
    </xf>
    <xf numFmtId="0" fontId="7" fillId="0" borderId="0" xfId="0" applyFont="1" applyAlignment="1">
      <alignment horizontal="right"/>
    </xf>
    <xf numFmtId="0" fontId="7" fillId="0" borderId="0" xfId="0" applyFont="1" applyAlignment="1">
      <alignment horizontal="right" vertical="top" wrapText="1"/>
    </xf>
    <xf numFmtId="0" fontId="5" fillId="0" borderId="0" xfId="0" applyFont="1" applyAlignment="1">
      <alignment horizontal="center"/>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43" fontId="4" fillId="0" borderId="5" xfId="0" applyNumberFormat="1" applyFont="1" applyFill="1" applyBorder="1" applyAlignment="1">
      <alignment horizontal="center" wrapText="1"/>
    </xf>
    <xf numFmtId="43" fontId="4" fillId="0" borderId="6" xfId="0" applyNumberFormat="1" applyFont="1" applyFill="1" applyBorder="1" applyAlignment="1">
      <alignment horizontal="center" wrapText="1"/>
    </xf>
    <xf numFmtId="165" fontId="4" fillId="6" borderId="5" xfId="1" applyNumberFormat="1" applyFont="1" applyFill="1" applyBorder="1" applyAlignment="1">
      <alignment horizontal="center"/>
    </xf>
    <xf numFmtId="165" fontId="4" fillId="6" borderId="6" xfId="1" applyNumberFormat="1" applyFont="1" applyFill="1" applyBorder="1" applyAlignment="1">
      <alignment horizontal="center"/>
    </xf>
    <xf numFmtId="0" fontId="2" fillId="0" borderId="5" xfId="0" quotePrefix="1" applyFont="1" applyFill="1" applyBorder="1" applyAlignment="1">
      <alignment horizontal="center" wrapText="1"/>
    </xf>
    <xf numFmtId="0" fontId="2" fillId="0" borderId="6" xfId="0" quotePrefix="1" applyFont="1" applyFill="1" applyBorder="1" applyAlignment="1">
      <alignment horizontal="center" wrapText="1"/>
    </xf>
    <xf numFmtId="43" fontId="4" fillId="0" borderId="5" xfId="1" applyNumberFormat="1" applyFont="1" applyFill="1" applyBorder="1" applyAlignment="1">
      <alignment horizontal="center" wrapText="1"/>
    </xf>
    <xf numFmtId="43" fontId="4" fillId="0" borderId="6" xfId="1" applyNumberFormat="1" applyFont="1" applyFill="1" applyBorder="1" applyAlignment="1">
      <alignment horizontal="center" wrapText="1"/>
    </xf>
    <xf numFmtId="166" fontId="4" fillId="0" borderId="5" xfId="1" applyNumberFormat="1" applyFont="1" applyFill="1" applyBorder="1" applyAlignment="1">
      <alignment horizontal="center"/>
    </xf>
    <xf numFmtId="166" fontId="4" fillId="0" borderId="6" xfId="1" applyNumberFormat="1" applyFont="1" applyFill="1" applyBorder="1" applyAlignment="1">
      <alignment horizontal="center"/>
    </xf>
    <xf numFmtId="0" fontId="2" fillId="0" borderId="0" xfId="0" quotePrefix="1" applyFont="1" applyFill="1" applyAlignment="1">
      <alignment horizontal="left"/>
    </xf>
    <xf numFmtId="0" fontId="2" fillId="0" borderId="0" xfId="0" applyFont="1" applyFill="1" applyAlignment="1">
      <alignment horizontal="left"/>
    </xf>
    <xf numFmtId="0" fontId="3" fillId="0" borderId="0" xfId="0" applyFont="1" applyAlignment="1">
      <alignment horizontal="center" wrapText="1"/>
    </xf>
    <xf numFmtId="0" fontId="2" fillId="0" borderId="0" xfId="0" quotePrefix="1" applyFont="1" applyAlignment="1">
      <alignment horizontal="left" wrapText="1"/>
    </xf>
    <xf numFmtId="0" fontId="2" fillId="0" borderId="0" xfId="0" applyFont="1" applyAlignment="1">
      <alignment horizontal="left" wrapText="1"/>
    </xf>
    <xf numFmtId="0" fontId="2" fillId="0" borderId="0" xfId="0" quotePrefix="1" applyFont="1" applyFill="1" applyAlignment="1">
      <alignment horizontal="left" vertical="top" wrapText="1"/>
    </xf>
    <xf numFmtId="0" fontId="2" fillId="0" borderId="0" xfId="0" quotePrefix="1" applyFont="1" applyFill="1" applyAlignment="1">
      <alignment horizontal="left" wrapText="1"/>
    </xf>
    <xf numFmtId="0" fontId="2" fillId="0" borderId="0" xfId="0" quotePrefix="1" applyFont="1" applyAlignment="1">
      <alignment horizontal="left"/>
    </xf>
    <xf numFmtId="0" fontId="2" fillId="0" borderId="0" xfId="0" applyFont="1" applyAlignment="1">
      <alignment horizontal="left"/>
    </xf>
    <xf numFmtId="0" fontId="2" fillId="0" borderId="0" xfId="0" quotePrefix="1" applyFont="1" applyAlignment="1">
      <alignment wrapText="1"/>
    </xf>
    <xf numFmtId="0" fontId="36" fillId="2" borderId="1" xfId="0" applyFont="1" applyFill="1" applyBorder="1" applyAlignment="1">
      <alignment horizontal="center" vertical="center" wrapText="1"/>
    </xf>
    <xf numFmtId="0" fontId="31"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40"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Alignment="1">
      <alignment horizontal="center"/>
    </xf>
    <xf numFmtId="0" fontId="17" fillId="0" borderId="0" xfId="0" applyFont="1" applyFill="1" applyAlignment="1">
      <alignment horizontal="center"/>
    </xf>
    <xf numFmtId="0" fontId="18" fillId="0" borderId="0" xfId="0" applyFont="1" applyFill="1" applyAlignment="1">
      <alignment horizontal="center"/>
    </xf>
    <xf numFmtId="0" fontId="19" fillId="0" borderId="0" xfId="0" applyFont="1" applyFill="1" applyAlignment="1">
      <alignment horizontal="center"/>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 xfId="0" applyFont="1" applyBorder="1" applyAlignment="1">
      <alignment horizontal="center"/>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29" fillId="0" borderId="0" xfId="0" applyFont="1" applyFill="1"/>
    <xf numFmtId="0" fontId="29" fillId="0" borderId="1" xfId="0" applyFont="1" applyFill="1" applyBorder="1" applyAlignment="1">
      <alignment horizontal="center" wrapText="1"/>
    </xf>
    <xf numFmtId="165" fontId="6" fillId="0" borderId="1" xfId="1" applyNumberFormat="1" applyFont="1" applyFill="1" applyBorder="1" applyAlignment="1">
      <alignment horizontal="center" vertical="center" wrapText="1"/>
    </xf>
    <xf numFmtId="165" fontId="29" fillId="0" borderId="1" xfId="1" applyNumberFormat="1" applyFont="1" applyFill="1" applyBorder="1" applyAlignment="1">
      <alignment horizontal="center" vertical="center" wrapText="1"/>
    </xf>
    <xf numFmtId="0" fontId="29" fillId="0" borderId="1" xfId="0" applyFont="1" applyFill="1" applyBorder="1" applyAlignment="1">
      <alignment wrapText="1"/>
    </xf>
    <xf numFmtId="165" fontId="29" fillId="0" borderId="0" xfId="0" applyNumberFormat="1" applyFont="1" applyFill="1"/>
  </cellXfs>
  <cellStyles count="12">
    <cellStyle name="Comma" xfId="1" builtinId="3"/>
    <cellStyle name="Comma 2" xfId="4"/>
    <cellStyle name="Comma 2 2" xfId="9"/>
    <cellStyle name="Comma 3" xfId="10"/>
    <cellStyle name="Comma 4" xfId="8"/>
    <cellStyle name="Hyperlink" xfId="3" builtinId="8"/>
    <cellStyle name="Normal" xfId="0" builtinId="0"/>
    <cellStyle name="Normal 10" xfId="6"/>
    <cellStyle name="Normal 2" xfId="2"/>
    <cellStyle name="Normal 3" xfId="7"/>
    <cellStyle name="Normal_Bieu mau (CV )" xfId="5"/>
    <cellStyle name="Percen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485775</xdr:colOff>
      <xdr:row>4</xdr:row>
      <xdr:rowOff>9525</xdr:rowOff>
    </xdr:from>
    <xdr:to>
      <xdr:col>1</xdr:col>
      <xdr:colOff>1076325</xdr:colOff>
      <xdr:row>4</xdr:row>
      <xdr:rowOff>9525</xdr:rowOff>
    </xdr:to>
    <xdr:cxnSp macro="">
      <xdr:nvCxnSpPr>
        <xdr:cNvPr id="3" name="Straight Connector 2"/>
        <xdr:cNvCxnSpPr/>
      </xdr:nvCxnSpPr>
      <xdr:spPr>
        <a:xfrm>
          <a:off x="742950" y="809625"/>
          <a:ext cx="590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7</xdr:row>
      <xdr:rowOff>28575</xdr:rowOff>
    </xdr:from>
    <xdr:to>
      <xdr:col>1</xdr:col>
      <xdr:colOff>1057275</xdr:colOff>
      <xdr:row>7</xdr:row>
      <xdr:rowOff>28575</xdr:rowOff>
    </xdr:to>
    <xdr:cxnSp macro="">
      <xdr:nvCxnSpPr>
        <xdr:cNvPr id="3" name="Straight Connector 2"/>
        <xdr:cNvCxnSpPr/>
      </xdr:nvCxnSpPr>
      <xdr:spPr>
        <a:xfrm>
          <a:off x="666750" y="428625"/>
          <a:ext cx="6477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628650</xdr:colOff>
      <xdr:row>6</xdr:row>
      <xdr:rowOff>19050</xdr:rowOff>
    </xdr:from>
    <xdr:to>
      <xdr:col>1</xdr:col>
      <xdr:colOff>1276350</xdr:colOff>
      <xdr:row>6</xdr:row>
      <xdr:rowOff>19051</xdr:rowOff>
    </xdr:to>
    <xdr:cxnSp macro="">
      <xdr:nvCxnSpPr>
        <xdr:cNvPr id="3" name="Straight Connector 2"/>
        <xdr:cNvCxnSpPr/>
      </xdr:nvCxnSpPr>
      <xdr:spPr>
        <a:xfrm flipV="1">
          <a:off x="828675" y="1219200"/>
          <a:ext cx="6477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1028700</xdr:colOff>
      <xdr:row>27</xdr:row>
      <xdr:rowOff>0</xdr:rowOff>
    </xdr:from>
    <xdr:to>
      <xdr:col>2</xdr:col>
      <xdr:colOff>0</xdr:colOff>
      <xdr:row>31</xdr:row>
      <xdr:rowOff>0</xdr:rowOff>
    </xdr:to>
    <xdr:sp macro="" textlink="">
      <xdr:nvSpPr>
        <xdr:cNvPr id="2"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5"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6"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7"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8"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9"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0"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1"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2"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3"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4"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5"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6"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7"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8"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19"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0"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1"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2"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3"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4"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5"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7"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8"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29"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0"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1"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2"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3"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4"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5"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6"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7"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8"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39"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0"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1"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2"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3"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4"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5"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6"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7"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8"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49"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50"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0</xdr:rowOff>
    </xdr:to>
    <xdr:sp macro="" textlink="">
      <xdr:nvSpPr>
        <xdr:cNvPr id="51" name="Text Box 7"/>
        <xdr:cNvSpPr txBox="1">
          <a:spLocks noChangeArrowheads="1"/>
        </xdr:cNvSpPr>
      </xdr:nvSpPr>
      <xdr:spPr bwMode="auto">
        <a:xfrm>
          <a:off x="1638300" y="997267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52"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3"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4"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5"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6"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7"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8"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59"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0"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1"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2"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3"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4"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5"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6"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7"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8"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69"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0"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1"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2"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3"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4"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5"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6"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95250</xdr:rowOff>
    </xdr:to>
    <xdr:sp macro="" textlink="">
      <xdr:nvSpPr>
        <xdr:cNvPr id="77" name="Text Box 7"/>
        <xdr:cNvSpPr txBox="1">
          <a:spLocks noChangeArrowheads="1"/>
        </xdr:cNvSpPr>
      </xdr:nvSpPr>
      <xdr:spPr bwMode="auto">
        <a:xfrm>
          <a:off x="1638300" y="9972675"/>
          <a:ext cx="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78"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79"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80"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1"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2"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3"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4"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5"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86"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87"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88"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89"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0"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1"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2"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3"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4"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5"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6"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7"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8"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99"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0"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1"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2"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3"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4"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5"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6"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7"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8"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09"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10"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19050</xdr:rowOff>
    </xdr:to>
    <xdr:sp macro="" textlink="">
      <xdr:nvSpPr>
        <xdr:cNvPr id="111" name="Text Box 7"/>
        <xdr:cNvSpPr txBox="1">
          <a:spLocks noChangeArrowheads="1"/>
        </xdr:cNvSpPr>
      </xdr:nvSpPr>
      <xdr:spPr bwMode="auto">
        <a:xfrm>
          <a:off x="1638300" y="9972675"/>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12"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13"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14"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15"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16"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17"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18"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19"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20"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21"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22"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23"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57150</xdr:rowOff>
    </xdr:to>
    <xdr:sp macro="" textlink="">
      <xdr:nvSpPr>
        <xdr:cNvPr id="124" name="Text Box 7"/>
        <xdr:cNvSpPr txBox="1">
          <a:spLocks noChangeArrowheads="1"/>
        </xdr:cNvSpPr>
      </xdr:nvSpPr>
      <xdr:spPr bwMode="auto">
        <a:xfrm>
          <a:off x="1638300" y="997267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25"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2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27"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28"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29"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30"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31"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28575</xdr:rowOff>
    </xdr:to>
    <xdr:sp macro="" textlink="">
      <xdr:nvSpPr>
        <xdr:cNvPr id="132" name="Text Box 7"/>
        <xdr:cNvSpPr txBox="1">
          <a:spLocks noChangeArrowheads="1"/>
        </xdr:cNvSpPr>
      </xdr:nvSpPr>
      <xdr:spPr bwMode="auto">
        <a:xfrm>
          <a:off x="1638300" y="99726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3"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4"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6"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7"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8"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39"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0"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1"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2"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3"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4"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6"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7"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8"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49"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0"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1"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2"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3"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4"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15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5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57"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58"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5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2"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3"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4"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5"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6"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7"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8"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6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2"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3"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4"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5"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6"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7"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8"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7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2"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3"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84"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85"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18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7"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8"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8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2"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3"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4"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5"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6"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7"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8"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19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2"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3"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4"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5"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6"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7"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8"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09"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10"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133350</xdr:rowOff>
    </xdr:to>
    <xdr:sp macro="" textlink="">
      <xdr:nvSpPr>
        <xdr:cNvPr id="211" name="Text Box 7"/>
        <xdr:cNvSpPr txBox="1">
          <a:spLocks noChangeArrowheads="1"/>
        </xdr:cNvSpPr>
      </xdr:nvSpPr>
      <xdr:spPr bwMode="auto">
        <a:xfrm>
          <a:off x="1638300" y="9972675"/>
          <a:ext cx="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12"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13"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14"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1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16"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17"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18"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19"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0"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1"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2"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3"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4"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6"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7"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8"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29"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0"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1"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2"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3"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4"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5"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6"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7"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8"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142875</xdr:rowOff>
    </xdr:to>
    <xdr:sp macro="" textlink="">
      <xdr:nvSpPr>
        <xdr:cNvPr id="239" name="Text Box 7"/>
        <xdr:cNvSpPr txBox="1">
          <a:spLocks noChangeArrowheads="1"/>
        </xdr:cNvSpPr>
      </xdr:nvSpPr>
      <xdr:spPr bwMode="auto">
        <a:xfrm>
          <a:off x="1638300" y="9972675"/>
          <a:ext cx="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40"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41"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42"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3"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4"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5"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6"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7"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8"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49"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0"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1"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2"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3"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4"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5"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6"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7"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8"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59"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0"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1"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2"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3"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4"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5"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6"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29</xdr:row>
      <xdr:rowOff>38100</xdr:rowOff>
    </xdr:to>
    <xdr:sp macro="" textlink="">
      <xdr:nvSpPr>
        <xdr:cNvPr id="267" name="Text Box 7"/>
        <xdr:cNvSpPr txBox="1">
          <a:spLocks noChangeArrowheads="1"/>
        </xdr:cNvSpPr>
      </xdr:nvSpPr>
      <xdr:spPr bwMode="auto">
        <a:xfrm>
          <a:off x="1638300" y="997267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68"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69"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70"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1"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2"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3"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4"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5"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6"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7"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8"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79"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0"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1"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2"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3"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4"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5"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6"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7"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8"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89"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0"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1"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2"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3"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4"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30</xdr:row>
      <xdr:rowOff>114300</xdr:rowOff>
    </xdr:to>
    <xdr:sp macro="" textlink="">
      <xdr:nvSpPr>
        <xdr:cNvPr id="295" name="Text Box 7"/>
        <xdr:cNvSpPr txBox="1">
          <a:spLocks noChangeArrowheads="1"/>
        </xdr:cNvSpPr>
      </xdr:nvSpPr>
      <xdr:spPr bwMode="auto">
        <a:xfrm>
          <a:off x="1638300" y="9972675"/>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9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97"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298"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299"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0"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1"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2"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3"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4"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5"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6"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7"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8"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09"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0"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1"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2"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3"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4"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5"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6"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7"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8"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19"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0"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1076325</xdr:colOff>
      <xdr:row>27</xdr:row>
      <xdr:rowOff>0</xdr:rowOff>
    </xdr:from>
    <xdr:to>
      <xdr:col>2</xdr:col>
      <xdr:colOff>0</xdr:colOff>
      <xdr:row>28</xdr:row>
      <xdr:rowOff>0</xdr:rowOff>
    </xdr:to>
    <xdr:sp macro="" textlink="">
      <xdr:nvSpPr>
        <xdr:cNvPr id="321" name="Text Box 7"/>
        <xdr:cNvSpPr txBox="1">
          <a:spLocks noChangeArrowheads="1"/>
        </xdr:cNvSpPr>
      </xdr:nvSpPr>
      <xdr:spPr bwMode="auto">
        <a:xfrm>
          <a:off x="1685925"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2"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3"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4"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5"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6"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7"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8"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29"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0"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1"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2"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3"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4"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5"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6"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7"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8"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39"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0"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1"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2"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3"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4"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28</xdr:row>
      <xdr:rowOff>0</xdr:rowOff>
    </xdr:to>
    <xdr:sp macro="" textlink="">
      <xdr:nvSpPr>
        <xdr:cNvPr id="345" name="Text Box 7"/>
        <xdr:cNvSpPr txBox="1">
          <a:spLocks noChangeArrowheads="1"/>
        </xdr:cNvSpPr>
      </xdr:nvSpPr>
      <xdr:spPr bwMode="auto">
        <a:xfrm>
          <a:off x="1638300"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1076325</xdr:colOff>
      <xdr:row>27</xdr:row>
      <xdr:rowOff>0</xdr:rowOff>
    </xdr:from>
    <xdr:to>
      <xdr:col>2</xdr:col>
      <xdr:colOff>0</xdr:colOff>
      <xdr:row>28</xdr:row>
      <xdr:rowOff>0</xdr:rowOff>
    </xdr:to>
    <xdr:sp macro="" textlink="">
      <xdr:nvSpPr>
        <xdr:cNvPr id="346" name="Text Box 7"/>
        <xdr:cNvSpPr txBox="1">
          <a:spLocks noChangeArrowheads="1"/>
        </xdr:cNvSpPr>
      </xdr:nvSpPr>
      <xdr:spPr bwMode="auto">
        <a:xfrm>
          <a:off x="1685925" y="997267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347"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348"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49"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0"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1"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2"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3"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4"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5"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6"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7"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8"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59"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0"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1"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2"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3"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4"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5"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6"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7"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8"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69"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70"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71"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72"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76200</xdr:rowOff>
    </xdr:to>
    <xdr:sp macro="" textlink="">
      <xdr:nvSpPr>
        <xdr:cNvPr id="373" name="Text Box 7"/>
        <xdr:cNvSpPr txBox="1">
          <a:spLocks noChangeArrowheads="1"/>
        </xdr:cNvSpPr>
      </xdr:nvSpPr>
      <xdr:spPr bwMode="auto">
        <a:xfrm>
          <a:off x="1638300" y="9972675"/>
          <a:ext cx="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374"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375"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114300</xdr:rowOff>
    </xdr:to>
    <xdr:sp macro="" textlink="">
      <xdr:nvSpPr>
        <xdr:cNvPr id="376" name="Text Box 7"/>
        <xdr:cNvSpPr txBox="1">
          <a:spLocks noChangeArrowheads="1"/>
        </xdr:cNvSpPr>
      </xdr:nvSpPr>
      <xdr:spPr bwMode="auto">
        <a:xfrm>
          <a:off x="1638300" y="99726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66675</xdr:rowOff>
    </xdr:to>
    <xdr:sp macro="" textlink="">
      <xdr:nvSpPr>
        <xdr:cNvPr id="377" name="Text Box 7"/>
        <xdr:cNvSpPr txBox="1">
          <a:spLocks noChangeArrowheads="1"/>
        </xdr:cNvSpPr>
      </xdr:nvSpPr>
      <xdr:spPr bwMode="auto">
        <a:xfrm>
          <a:off x="1638300" y="99726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66675</xdr:rowOff>
    </xdr:to>
    <xdr:sp macro="" textlink="">
      <xdr:nvSpPr>
        <xdr:cNvPr id="378" name="Text Box 7"/>
        <xdr:cNvSpPr txBox="1">
          <a:spLocks noChangeArrowheads="1"/>
        </xdr:cNvSpPr>
      </xdr:nvSpPr>
      <xdr:spPr bwMode="auto">
        <a:xfrm>
          <a:off x="1638300" y="99726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27</xdr:row>
      <xdr:rowOff>66675</xdr:rowOff>
    </xdr:to>
    <xdr:sp macro="" textlink="">
      <xdr:nvSpPr>
        <xdr:cNvPr id="379" name="Text Box 7"/>
        <xdr:cNvSpPr txBox="1">
          <a:spLocks noChangeArrowheads="1"/>
        </xdr:cNvSpPr>
      </xdr:nvSpPr>
      <xdr:spPr bwMode="auto">
        <a:xfrm>
          <a:off x="1638300" y="997267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0"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1"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2"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3"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4"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5"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6"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7"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8"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89"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0"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1"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2"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3"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4"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5"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6"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7"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8"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399"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400"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401"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402"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403"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1028700</xdr:colOff>
      <xdr:row>27</xdr:row>
      <xdr:rowOff>0</xdr:rowOff>
    </xdr:from>
    <xdr:to>
      <xdr:col>2</xdr:col>
      <xdr:colOff>0</xdr:colOff>
      <xdr:row>31</xdr:row>
      <xdr:rowOff>104775</xdr:rowOff>
    </xdr:to>
    <xdr:sp macro="" textlink="">
      <xdr:nvSpPr>
        <xdr:cNvPr id="404" name="Text Box 7"/>
        <xdr:cNvSpPr txBox="1">
          <a:spLocks noChangeArrowheads="1"/>
        </xdr:cNvSpPr>
      </xdr:nvSpPr>
      <xdr:spPr bwMode="auto">
        <a:xfrm>
          <a:off x="1638300" y="9972675"/>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7907;%20l&#227;i/tralaikyi.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ự án VSMT NS"/>
      <sheetName val="dự án y tế tuyến cơ sở"/>
      <sheetName val="dự án an toàn hồ đập"/>
    </sheetNames>
    <sheetDataSet>
      <sheetData sheetId="0" refreshError="1"/>
      <sheetData sheetId="1" refreshError="1"/>
      <sheetData sheetId="2" refreshError="1">
        <row r="9">
          <cell r="E9">
            <v>60179.25</v>
          </cell>
        </row>
        <row r="10">
          <cell r="E10">
            <v>62351.195999999996</v>
          </cell>
        </row>
        <row r="11">
          <cell r="E11">
            <v>81811.9185</v>
          </cell>
        </row>
        <row r="12">
          <cell r="E12">
            <v>54355.951500000003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hyperlink" Target="https://portal.vietcombank.com.vn/Personal/TG/Pages/ty-gia.aspx?devicechannel=default"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H10" sqref="H10"/>
    </sheetView>
  </sheetViews>
  <sheetFormatPr defaultColWidth="15.28515625" defaultRowHeight="15.75"/>
  <cols>
    <col min="1" max="1" width="5.140625" style="3" customWidth="1"/>
    <col min="2" max="2" width="36.140625" style="3" customWidth="1"/>
    <col min="3" max="3" width="15" style="3" customWidth="1"/>
    <col min="4" max="4" width="14.85546875" style="3" customWidth="1"/>
    <col min="5" max="5" width="14" style="3" customWidth="1"/>
    <col min="6" max="6" width="14.42578125" style="3" customWidth="1"/>
    <col min="7" max="16384" width="15.28515625" style="3"/>
  </cols>
  <sheetData>
    <row r="1" spans="1:6">
      <c r="A1" s="433" t="s">
        <v>0</v>
      </c>
      <c r="B1" s="433"/>
    </row>
    <row r="2" spans="1:6">
      <c r="A2" s="434" t="s">
        <v>1</v>
      </c>
      <c r="B2" s="434"/>
    </row>
    <row r="3" spans="1:6" ht="26.25" customHeight="1">
      <c r="A3" s="435" t="s">
        <v>2</v>
      </c>
      <c r="B3" s="435"/>
      <c r="C3" s="435"/>
      <c r="D3" s="435"/>
      <c r="E3" s="435"/>
      <c r="F3" s="435"/>
    </row>
    <row r="5" spans="1:6">
      <c r="E5" s="436" t="s">
        <v>3</v>
      </c>
      <c r="F5" s="436"/>
    </row>
    <row r="6" spans="1:6" ht="16.5" customHeight="1">
      <c r="A6" s="431" t="s">
        <v>4</v>
      </c>
      <c r="B6" s="432" t="s">
        <v>5</v>
      </c>
      <c r="C6" s="432" t="s">
        <v>6</v>
      </c>
      <c r="D6" s="432" t="s">
        <v>7</v>
      </c>
      <c r="E6" s="432" t="s">
        <v>8</v>
      </c>
      <c r="F6" s="432" t="s">
        <v>9</v>
      </c>
    </row>
    <row r="7" spans="1:6" ht="36.75" customHeight="1">
      <c r="A7" s="431"/>
      <c r="B7" s="432"/>
      <c r="C7" s="432"/>
      <c r="D7" s="432"/>
      <c r="E7" s="432"/>
      <c r="F7" s="432"/>
    </row>
    <row r="8" spans="1:6" ht="36.75" customHeight="1">
      <c r="A8" s="4" t="s">
        <v>10</v>
      </c>
      <c r="B8" s="5" t="s">
        <v>11</v>
      </c>
      <c r="C8" s="6">
        <v>1701060</v>
      </c>
      <c r="D8" s="6">
        <v>1980237</v>
      </c>
      <c r="E8" s="6">
        <v>2356070</v>
      </c>
      <c r="F8" s="6">
        <v>2038370</v>
      </c>
    </row>
    <row r="9" spans="1:6" ht="31.5">
      <c r="A9" s="7" t="s">
        <v>12</v>
      </c>
      <c r="B9" s="5" t="s">
        <v>13</v>
      </c>
      <c r="C9" s="8">
        <v>340212</v>
      </c>
      <c r="D9" s="8">
        <f>D8*0.2</f>
        <v>396047.4</v>
      </c>
      <c r="E9" s="8">
        <f>E8*0.2</f>
        <v>471214</v>
      </c>
      <c r="F9" s="8">
        <f>F8*0.2</f>
        <v>407674</v>
      </c>
    </row>
    <row r="10" spans="1:6" ht="20.25" customHeight="1">
      <c r="A10" s="7" t="s">
        <v>14</v>
      </c>
      <c r="B10" s="5" t="s">
        <v>15</v>
      </c>
      <c r="C10" s="9"/>
      <c r="D10" s="10"/>
      <c r="E10" s="10"/>
      <c r="F10" s="10"/>
    </row>
    <row r="11" spans="1:6" ht="19.5" customHeight="1">
      <c r="A11" s="7" t="s">
        <v>16</v>
      </c>
      <c r="B11" s="5" t="s">
        <v>17</v>
      </c>
      <c r="C11" s="8">
        <f>C13+C14+C23</f>
        <v>180070</v>
      </c>
      <c r="D11" s="8">
        <f>D13+D14+D23</f>
        <v>129183</v>
      </c>
      <c r="E11" s="8">
        <f>E13+E14+E23</f>
        <v>101694.89</v>
      </c>
      <c r="F11" s="8">
        <f>F13+F14+F23</f>
        <v>114545.89000000001</v>
      </c>
    </row>
    <row r="12" spans="1:6" ht="47.25">
      <c r="A12" s="7"/>
      <c r="B12" s="11" t="s">
        <v>18</v>
      </c>
      <c r="C12" s="12">
        <f>C11/C9</f>
        <v>0.52928762066005908</v>
      </c>
      <c r="D12" s="12">
        <f>D11/D9</f>
        <v>0.32618065413382336</v>
      </c>
      <c r="E12" s="12">
        <f>E11/E9</f>
        <v>0.21581466170359964</v>
      </c>
      <c r="F12" s="12">
        <f>F11/F9</f>
        <v>0.28097423431467305</v>
      </c>
    </row>
    <row r="13" spans="1:6">
      <c r="A13" s="13">
        <v>1</v>
      </c>
      <c r="B13" s="11" t="s">
        <v>19</v>
      </c>
      <c r="C13" s="10"/>
      <c r="D13" s="10"/>
      <c r="E13" s="10"/>
      <c r="F13" s="10"/>
    </row>
    <row r="14" spans="1:6" ht="31.5">
      <c r="A14" s="13">
        <v>2</v>
      </c>
      <c r="B14" s="11" t="s">
        <v>20</v>
      </c>
      <c r="C14" s="14">
        <f>C16</f>
        <v>1070</v>
      </c>
      <c r="D14" s="14">
        <f>D16</f>
        <v>43183</v>
      </c>
      <c r="E14" s="14">
        <f t="shared" ref="E14" si="0">E16</f>
        <v>64694.89</v>
      </c>
      <c r="F14" s="14">
        <f t="shared" ref="F14" si="1">F16</f>
        <v>114545.89000000001</v>
      </c>
    </row>
    <row r="15" spans="1:6" hidden="1">
      <c r="A15" s="13"/>
      <c r="B15" s="11" t="s">
        <v>21</v>
      </c>
      <c r="C15" s="10"/>
      <c r="D15" s="10"/>
      <c r="E15" s="10"/>
      <c r="F15" s="10"/>
    </row>
    <row r="16" spans="1:6" ht="31.5">
      <c r="A16" s="13"/>
      <c r="B16" s="11" t="s">
        <v>22</v>
      </c>
      <c r="C16" s="14">
        <v>1070</v>
      </c>
      <c r="D16" s="14">
        <f>D17+D19</f>
        <v>43183</v>
      </c>
      <c r="E16" s="14">
        <f>E17+E18+E19</f>
        <v>64694.89</v>
      </c>
      <c r="F16" s="14">
        <f>F17+F18+F19+F22</f>
        <v>114545.89000000001</v>
      </c>
    </row>
    <row r="17" spans="1:6" ht="47.25">
      <c r="A17" s="13"/>
      <c r="B17" s="11" t="s">
        <v>23</v>
      </c>
      <c r="C17" s="10"/>
      <c r="D17" s="14">
        <f>C57</f>
        <v>39508</v>
      </c>
      <c r="E17" s="14">
        <f>D57</f>
        <v>47574.57</v>
      </c>
      <c r="F17" s="14">
        <f>E57</f>
        <v>88574.57</v>
      </c>
    </row>
    <row r="18" spans="1:6" ht="31.5">
      <c r="A18" s="13"/>
      <c r="B18" s="11" t="s">
        <v>24</v>
      </c>
      <c r="C18" s="10"/>
      <c r="D18" s="10"/>
      <c r="E18" s="14">
        <f>D58</f>
        <v>2836.44</v>
      </c>
      <c r="F18" s="14">
        <f>E58</f>
        <v>5984.4400000000005</v>
      </c>
    </row>
    <row r="19" spans="1:6" ht="47.25">
      <c r="A19" s="13"/>
      <c r="B19" s="11" t="s">
        <v>25</v>
      </c>
      <c r="C19" s="14">
        <v>1070</v>
      </c>
      <c r="D19" s="14">
        <f>C59</f>
        <v>3675</v>
      </c>
      <c r="E19" s="14">
        <f>D59</f>
        <v>14283.88</v>
      </c>
      <c r="F19" s="14">
        <f>E59</f>
        <v>18949.879999999997</v>
      </c>
    </row>
    <row r="20" spans="1:6" ht="47.25" hidden="1">
      <c r="A20" s="13"/>
      <c r="B20" s="11" t="s">
        <v>26</v>
      </c>
      <c r="C20" s="10"/>
      <c r="D20" s="10"/>
      <c r="E20" s="14"/>
      <c r="F20" s="14"/>
    </row>
    <row r="21" spans="1:6" ht="47.25" hidden="1">
      <c r="A21" s="13"/>
      <c r="B21" s="11" t="s">
        <v>27</v>
      </c>
      <c r="C21" s="10"/>
      <c r="D21" s="10"/>
      <c r="E21" s="10"/>
      <c r="F21" s="14"/>
    </row>
    <row r="22" spans="1:6" ht="47.25">
      <c r="A22" s="13"/>
      <c r="B22" s="11" t="s">
        <v>28</v>
      </c>
      <c r="C22" s="10"/>
      <c r="D22" s="10"/>
      <c r="E22" s="10"/>
      <c r="F22" s="15">
        <f>E61</f>
        <v>1037</v>
      </c>
    </row>
    <row r="23" spans="1:6" ht="31.5">
      <c r="A23" s="13">
        <v>3</v>
      </c>
      <c r="B23" s="11" t="s">
        <v>29</v>
      </c>
      <c r="C23" s="14">
        <v>179000</v>
      </c>
      <c r="D23" s="14">
        <v>86000</v>
      </c>
      <c r="E23" s="14">
        <v>37000</v>
      </c>
      <c r="F23" s="10"/>
    </row>
    <row r="24" spans="1:6">
      <c r="A24" s="7" t="s">
        <v>30</v>
      </c>
      <c r="B24" s="5" t="s">
        <v>31</v>
      </c>
      <c r="C24" s="8">
        <f>C25</f>
        <v>42113</v>
      </c>
      <c r="D24" s="8">
        <f t="shared" ref="D24:F24" si="2">D25</f>
        <v>21511.89</v>
      </c>
      <c r="E24" s="8">
        <f t="shared" si="2"/>
        <v>49851</v>
      </c>
      <c r="F24" s="8">
        <f t="shared" si="2"/>
        <v>120900</v>
      </c>
    </row>
    <row r="25" spans="1:6">
      <c r="A25" s="13">
        <v>1</v>
      </c>
      <c r="B25" s="11" t="s">
        <v>32</v>
      </c>
      <c r="C25" s="14">
        <f>C28</f>
        <v>42113</v>
      </c>
      <c r="D25" s="14">
        <f>D26</f>
        <v>21511.89</v>
      </c>
      <c r="E25" s="14">
        <f>E26</f>
        <v>49851</v>
      </c>
      <c r="F25" s="14">
        <f>F26</f>
        <v>120900</v>
      </c>
    </row>
    <row r="26" spans="1:6">
      <c r="A26" s="7"/>
      <c r="B26" s="11" t="s">
        <v>33</v>
      </c>
      <c r="C26" s="14">
        <f>C30</f>
        <v>42113</v>
      </c>
      <c r="D26" s="14">
        <f>D28</f>
        <v>21511.89</v>
      </c>
      <c r="E26" s="14">
        <f>E28</f>
        <v>49851</v>
      </c>
      <c r="F26" s="14">
        <f>F28</f>
        <v>120900</v>
      </c>
    </row>
    <row r="27" spans="1:6">
      <c r="A27" s="7"/>
      <c r="B27" s="11" t="s">
        <v>34</v>
      </c>
      <c r="C27" s="10"/>
      <c r="D27" s="10"/>
      <c r="E27" s="10"/>
      <c r="F27" s="10"/>
    </row>
    <row r="28" spans="1:6">
      <c r="A28" s="13">
        <v>2</v>
      </c>
      <c r="B28" s="11" t="s">
        <v>35</v>
      </c>
      <c r="C28" s="14">
        <f>C30</f>
        <v>42113</v>
      </c>
      <c r="D28" s="14">
        <f>D30</f>
        <v>21511.89</v>
      </c>
      <c r="E28" s="14">
        <f>E30</f>
        <v>49851</v>
      </c>
      <c r="F28" s="14">
        <f>F30</f>
        <v>120900</v>
      </c>
    </row>
    <row r="29" spans="1:6">
      <c r="A29" s="13"/>
      <c r="B29" s="11" t="s">
        <v>21</v>
      </c>
      <c r="C29" s="10"/>
      <c r="D29" s="10"/>
      <c r="E29" s="10"/>
      <c r="F29" s="10"/>
    </row>
    <row r="30" spans="1:6" ht="31.5">
      <c r="A30" s="13"/>
      <c r="B30" s="11" t="s">
        <v>22</v>
      </c>
      <c r="C30" s="14">
        <f>C31+C32+C33</f>
        <v>42113</v>
      </c>
      <c r="D30" s="14">
        <f>D31+D32+D33</f>
        <v>21511.89</v>
      </c>
      <c r="E30" s="14">
        <f>E31+E32+E33+E35</f>
        <v>49851</v>
      </c>
      <c r="F30" s="14">
        <f>F31+F32+F33+F35+F34</f>
        <v>120900</v>
      </c>
    </row>
    <row r="31" spans="1:6" ht="47.25">
      <c r="A31" s="13"/>
      <c r="B31" s="11" t="s">
        <v>23</v>
      </c>
      <c r="C31" s="16">
        <v>39508</v>
      </c>
      <c r="D31" s="16">
        <v>8066.57</v>
      </c>
      <c r="E31" s="14">
        <v>41000</v>
      </c>
      <c r="F31" s="14">
        <v>82496</v>
      </c>
    </row>
    <row r="32" spans="1:6" ht="31.5">
      <c r="A32" s="13"/>
      <c r="B32" s="11" t="s">
        <v>24</v>
      </c>
      <c r="C32" s="17"/>
      <c r="D32" s="17">
        <v>2836.44</v>
      </c>
      <c r="E32" s="16">
        <v>3148</v>
      </c>
      <c r="F32" s="14">
        <v>3000</v>
      </c>
    </row>
    <row r="33" spans="1:6" ht="47.25">
      <c r="A33" s="13"/>
      <c r="B33" s="11" t="s">
        <v>25</v>
      </c>
      <c r="C33" s="17">
        <v>2605</v>
      </c>
      <c r="D33" s="17">
        <v>10608.88</v>
      </c>
      <c r="E33" s="16">
        <v>4666</v>
      </c>
      <c r="F33" s="14">
        <v>11000</v>
      </c>
    </row>
    <row r="34" spans="1:6" ht="47.25">
      <c r="A34" s="13"/>
      <c r="B34" s="11" t="s">
        <v>26</v>
      </c>
      <c r="C34" s="10"/>
      <c r="D34" s="10"/>
      <c r="E34" s="16"/>
      <c r="F34" s="14">
        <v>20404</v>
      </c>
    </row>
    <row r="35" spans="1:6" ht="47.25">
      <c r="A35" s="13"/>
      <c r="B35" s="11" t="s">
        <v>36</v>
      </c>
      <c r="C35" s="10"/>
      <c r="D35" s="10"/>
      <c r="E35" s="17">
        <v>1037</v>
      </c>
      <c r="F35" s="15">
        <v>4000</v>
      </c>
    </row>
    <row r="36" spans="1:6" ht="31.5" hidden="1">
      <c r="A36" s="13"/>
      <c r="B36" s="11" t="s">
        <v>29</v>
      </c>
      <c r="C36" s="10"/>
      <c r="D36" s="10"/>
      <c r="E36" s="10"/>
      <c r="F36" s="10"/>
    </row>
    <row r="37" spans="1:6">
      <c r="A37" s="7" t="s">
        <v>37</v>
      </c>
      <c r="B37" s="5" t="s">
        <v>38</v>
      </c>
      <c r="C37" s="8">
        <v>93000</v>
      </c>
      <c r="D37" s="8">
        <v>49000</v>
      </c>
      <c r="E37" s="8">
        <v>37000</v>
      </c>
      <c r="F37" s="18">
        <f>F40+F43</f>
        <v>1024</v>
      </c>
    </row>
    <row r="38" spans="1:6" ht="22.5" customHeight="1">
      <c r="A38" s="7"/>
      <c r="B38" s="5" t="s">
        <v>39</v>
      </c>
      <c r="C38" s="9"/>
      <c r="D38" s="9"/>
      <c r="E38" s="9"/>
      <c r="F38" s="9"/>
    </row>
    <row r="39" spans="1:6">
      <c r="A39" s="13">
        <v>1</v>
      </c>
      <c r="B39" s="11" t="s">
        <v>19</v>
      </c>
      <c r="C39" s="10"/>
      <c r="D39" s="10"/>
      <c r="E39" s="10"/>
      <c r="F39" s="10"/>
    </row>
    <row r="40" spans="1:6" ht="31.5">
      <c r="A40" s="13">
        <v>2</v>
      </c>
      <c r="B40" s="11" t="s">
        <v>20</v>
      </c>
      <c r="C40" s="10"/>
      <c r="D40" s="10"/>
      <c r="E40" s="10"/>
      <c r="F40" s="16">
        <f>F41+F42</f>
        <v>1024</v>
      </c>
    </row>
    <row r="41" spans="1:6" ht="31.5">
      <c r="A41" s="13"/>
      <c r="B41" s="11" t="s">
        <v>24</v>
      </c>
      <c r="C41" s="10"/>
      <c r="D41" s="10"/>
      <c r="E41" s="10"/>
      <c r="F41" s="19">
        <v>365</v>
      </c>
    </row>
    <row r="42" spans="1:6" ht="47.25">
      <c r="A42" s="13"/>
      <c r="B42" s="11" t="s">
        <v>25</v>
      </c>
      <c r="C42" s="10"/>
      <c r="D42" s="10"/>
      <c r="E42" s="10"/>
      <c r="F42" s="19">
        <v>659</v>
      </c>
    </row>
    <row r="43" spans="1:6" ht="31.5">
      <c r="A43" s="13">
        <v>3</v>
      </c>
      <c r="B43" s="11" t="s">
        <v>40</v>
      </c>
      <c r="C43" s="14">
        <v>93000</v>
      </c>
      <c r="D43" s="14">
        <v>49000</v>
      </c>
      <c r="E43" s="14">
        <v>37000</v>
      </c>
      <c r="F43" s="10"/>
    </row>
    <row r="44" spans="1:6" ht="31.5">
      <c r="A44" s="7"/>
      <c r="B44" s="5" t="s">
        <v>41</v>
      </c>
      <c r="C44" s="8">
        <v>93000</v>
      </c>
      <c r="D44" s="8">
        <v>49000</v>
      </c>
      <c r="E44" s="8">
        <v>37000</v>
      </c>
      <c r="F44" s="18">
        <f>F46</f>
        <v>1024</v>
      </c>
    </row>
    <row r="45" spans="1:6">
      <c r="A45" s="13"/>
      <c r="B45" s="11" t="s">
        <v>21</v>
      </c>
      <c r="C45" s="10"/>
      <c r="D45" s="10"/>
      <c r="E45" s="10"/>
      <c r="F45" s="10"/>
    </row>
    <row r="46" spans="1:6" ht="31.5">
      <c r="A46" s="13"/>
      <c r="B46" s="11" t="s">
        <v>22</v>
      </c>
      <c r="C46" s="10"/>
      <c r="D46" s="10"/>
      <c r="E46" s="10"/>
      <c r="F46" s="20">
        <f>F40</f>
        <v>1024</v>
      </c>
    </row>
    <row r="47" spans="1:6" ht="31.5">
      <c r="A47" s="13"/>
      <c r="B47" s="11" t="s">
        <v>29</v>
      </c>
      <c r="C47" s="14">
        <v>93000</v>
      </c>
      <c r="D47" s="14">
        <v>49000</v>
      </c>
      <c r="E47" s="14">
        <v>37000</v>
      </c>
      <c r="F47" s="19"/>
    </row>
    <row r="48" spans="1:6">
      <c r="A48" s="7"/>
      <c r="B48" s="5" t="s">
        <v>42</v>
      </c>
      <c r="C48" s="8">
        <v>93000</v>
      </c>
      <c r="D48" s="8">
        <v>49000</v>
      </c>
      <c r="E48" s="8">
        <v>37000</v>
      </c>
      <c r="F48" s="18">
        <f>F52</f>
        <v>1024</v>
      </c>
    </row>
    <row r="49" spans="1:6" hidden="1">
      <c r="A49" s="7"/>
      <c r="B49" s="11" t="s">
        <v>43</v>
      </c>
      <c r="C49" s="10"/>
      <c r="D49" s="10"/>
      <c r="E49" s="10"/>
      <c r="F49" s="10"/>
    </row>
    <row r="50" spans="1:6">
      <c r="A50" s="7"/>
      <c r="B50" s="11" t="s">
        <v>44</v>
      </c>
      <c r="C50" s="14">
        <v>57000</v>
      </c>
      <c r="D50" s="14"/>
      <c r="E50" s="14"/>
      <c r="F50" s="19"/>
    </row>
    <row r="51" spans="1:6" hidden="1">
      <c r="A51" s="7"/>
      <c r="B51" s="11" t="s">
        <v>45</v>
      </c>
      <c r="C51" s="10"/>
      <c r="D51" s="10"/>
      <c r="E51" s="10"/>
      <c r="F51" s="10"/>
    </row>
    <row r="52" spans="1:6">
      <c r="A52" s="7"/>
      <c r="B52" s="11" t="s">
        <v>46</v>
      </c>
      <c r="C52" s="14">
        <v>36000</v>
      </c>
      <c r="D52" s="14">
        <v>49000</v>
      </c>
      <c r="E52" s="14">
        <v>37000</v>
      </c>
      <c r="F52" s="20">
        <f>F46</f>
        <v>1024</v>
      </c>
    </row>
    <row r="53" spans="1:6" ht="21" customHeight="1">
      <c r="A53" s="7" t="s">
        <v>47</v>
      </c>
      <c r="B53" s="5" t="s">
        <v>48</v>
      </c>
      <c r="C53" s="8">
        <f>C55+C56+C62</f>
        <v>129183</v>
      </c>
      <c r="D53" s="8">
        <f>D55+D56+D62</f>
        <v>101694.89</v>
      </c>
      <c r="E53" s="8">
        <f>E55+E56+E62</f>
        <v>114545.89000000001</v>
      </c>
      <c r="F53" s="8">
        <f>F55+F56+F62</f>
        <v>234421.89</v>
      </c>
    </row>
    <row r="54" spans="1:6" ht="47.25">
      <c r="A54" s="7"/>
      <c r="B54" s="11" t="s">
        <v>49</v>
      </c>
      <c r="C54" s="12">
        <f>C53/C9</f>
        <v>0.37971323762830234</v>
      </c>
      <c r="D54" s="12">
        <f>D53/D9</f>
        <v>0.25677454264312805</v>
      </c>
      <c r="E54" s="12">
        <f>E53/E9</f>
        <v>0.2430867716154444</v>
      </c>
      <c r="F54" s="12">
        <f>F53/F9</f>
        <v>0.57502291046277176</v>
      </c>
    </row>
    <row r="55" spans="1:6">
      <c r="A55" s="13">
        <v>1</v>
      </c>
      <c r="B55" s="11" t="s">
        <v>19</v>
      </c>
      <c r="C55" s="10"/>
      <c r="D55" s="10"/>
      <c r="E55" s="10"/>
      <c r="F55" s="10"/>
    </row>
    <row r="56" spans="1:6" ht="31.5">
      <c r="A56" s="13">
        <v>2</v>
      </c>
      <c r="B56" s="11" t="s">
        <v>20</v>
      </c>
      <c r="C56" s="14">
        <f>C57+C59</f>
        <v>43183</v>
      </c>
      <c r="D56" s="14">
        <f>D57+D59+D58</f>
        <v>64694.89</v>
      </c>
      <c r="E56" s="14">
        <f>E57+E59+E58+E61</f>
        <v>114545.89000000001</v>
      </c>
      <c r="F56" s="14">
        <f>F57+F58+F59+F60+F61</f>
        <v>234421.89</v>
      </c>
    </row>
    <row r="57" spans="1:6" ht="47.25">
      <c r="A57" s="13"/>
      <c r="B57" s="11" t="s">
        <v>23</v>
      </c>
      <c r="C57" s="14">
        <f>C17+C31</f>
        <v>39508</v>
      </c>
      <c r="D57" s="14">
        <f>D17+D31</f>
        <v>47574.57</v>
      </c>
      <c r="E57" s="14">
        <f>E17+E31</f>
        <v>88574.57</v>
      </c>
      <c r="F57" s="14">
        <f>F17+F31-0</f>
        <v>171070.57</v>
      </c>
    </row>
    <row r="58" spans="1:6" ht="31.5">
      <c r="A58" s="13"/>
      <c r="B58" s="11" t="s">
        <v>24</v>
      </c>
      <c r="C58" s="10"/>
      <c r="D58" s="14">
        <f t="shared" ref="D58:F59" si="3">D18+D32-D41</f>
        <v>2836.44</v>
      </c>
      <c r="E58" s="14">
        <f t="shared" si="3"/>
        <v>5984.4400000000005</v>
      </c>
      <c r="F58" s="14">
        <f t="shared" si="3"/>
        <v>8619.44</v>
      </c>
    </row>
    <row r="59" spans="1:6" ht="47.25">
      <c r="A59" s="13"/>
      <c r="B59" s="11" t="s">
        <v>25</v>
      </c>
      <c r="C59" s="14">
        <f>C19+C33-C42</f>
        <v>3675</v>
      </c>
      <c r="D59" s="14">
        <f t="shared" si="3"/>
        <v>14283.88</v>
      </c>
      <c r="E59" s="14">
        <f t="shared" si="3"/>
        <v>18949.879999999997</v>
      </c>
      <c r="F59" s="14">
        <f t="shared" si="3"/>
        <v>29290.879999999997</v>
      </c>
    </row>
    <row r="60" spans="1:6" ht="47.25">
      <c r="A60" s="13"/>
      <c r="B60" s="11" t="s">
        <v>26</v>
      </c>
      <c r="C60" s="10"/>
      <c r="D60" s="14"/>
      <c r="E60" s="14"/>
      <c r="F60" s="14">
        <f>F34</f>
        <v>20404</v>
      </c>
    </row>
    <row r="61" spans="1:6" ht="47.25">
      <c r="A61" s="13"/>
      <c r="B61" s="11" t="s">
        <v>28</v>
      </c>
      <c r="C61" s="10"/>
      <c r="D61" s="10"/>
      <c r="E61" s="15">
        <f>E22+E35</f>
        <v>1037</v>
      </c>
      <c r="F61" s="14">
        <f>F22+F35-0</f>
        <v>5037</v>
      </c>
    </row>
    <row r="62" spans="1:6" ht="31.5">
      <c r="A62" s="13">
        <v>3</v>
      </c>
      <c r="B62" s="11" t="s">
        <v>40</v>
      </c>
      <c r="C62" s="14">
        <f>C23-C48</f>
        <v>86000</v>
      </c>
      <c r="D62" s="14">
        <v>37000</v>
      </c>
      <c r="E62" s="10"/>
      <c r="F62" s="10"/>
    </row>
    <row r="63" spans="1:6" ht="24.75" customHeight="1">
      <c r="A63" s="7" t="s">
        <v>50</v>
      </c>
      <c r="B63" s="5" t="s">
        <v>51</v>
      </c>
      <c r="C63" s="21">
        <v>21.38</v>
      </c>
      <c r="D63" s="8">
        <v>62.146999999999998</v>
      </c>
      <c r="E63" s="8">
        <v>298</v>
      </c>
      <c r="F63" s="8">
        <v>1800</v>
      </c>
    </row>
    <row r="64" spans="1:6">
      <c r="A64" s="437"/>
      <c r="B64" s="437"/>
      <c r="C64" s="437"/>
      <c r="D64" s="437"/>
      <c r="E64" s="437"/>
      <c r="F64" s="437"/>
    </row>
    <row r="65" spans="1:6">
      <c r="A65" s="430"/>
      <c r="B65" s="430"/>
      <c r="C65" s="430"/>
      <c r="D65" s="430"/>
      <c r="E65" s="430"/>
      <c r="F65" s="430"/>
    </row>
  </sheetData>
  <mergeCells count="12">
    <mergeCell ref="A1:B1"/>
    <mergeCell ref="A2:B2"/>
    <mergeCell ref="A3:F3"/>
    <mergeCell ref="E5:F5"/>
    <mergeCell ref="A64:F64"/>
    <mergeCell ref="A65:F65"/>
    <mergeCell ref="A6:A7"/>
    <mergeCell ref="B6:B7"/>
    <mergeCell ref="C6:C7"/>
    <mergeCell ref="D6:D7"/>
    <mergeCell ref="E6:E7"/>
    <mergeCell ref="F6:F7"/>
  </mergeCells>
  <pageMargins left="0.16" right="0.1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7" sqref="A7"/>
    </sheetView>
  </sheetViews>
  <sheetFormatPr defaultColWidth="9.140625" defaultRowHeight="15.75"/>
  <cols>
    <col min="1" max="1" width="95.140625" style="227" bestFit="1" customWidth="1"/>
    <col min="2" max="2" width="54.85546875" style="23" customWidth="1"/>
    <col min="3" max="4" width="9.140625" style="23"/>
    <col min="5" max="8" width="0" style="23" hidden="1" customWidth="1"/>
    <col min="9" max="16384" width="9.140625" style="23"/>
  </cols>
  <sheetData>
    <row r="1" spans="1:2">
      <c r="A1" s="387" t="s">
        <v>374</v>
      </c>
    </row>
    <row r="2" spans="1:2" ht="18" customHeight="1">
      <c r="A2" s="383" t="s">
        <v>245</v>
      </c>
    </row>
    <row r="3" spans="1:2">
      <c r="A3" s="220" t="s">
        <v>248</v>
      </c>
      <c r="B3" s="214"/>
    </row>
    <row r="4" spans="1:2" ht="15.75" customHeight="1">
      <c r="A4" s="178" t="s">
        <v>249</v>
      </c>
      <c r="B4" s="178"/>
    </row>
    <row r="5" spans="1:2" ht="31.5">
      <c r="A5" s="215" t="s">
        <v>84</v>
      </c>
      <c r="B5" s="178"/>
    </row>
    <row r="6" spans="1:2">
      <c r="A6" s="373" t="s">
        <v>341</v>
      </c>
      <c r="B6" s="178"/>
    </row>
    <row r="7" spans="1:2">
      <c r="A7" s="376" t="s">
        <v>414</v>
      </c>
      <c r="B7" s="222"/>
    </row>
    <row r="8" spans="1:2">
      <c r="A8" s="221" t="s">
        <v>85</v>
      </c>
      <c r="B8" s="223"/>
    </row>
    <row r="9" spans="1:2" ht="21.75" customHeight="1">
      <c r="A9" s="226" t="s">
        <v>102</v>
      </c>
      <c r="B9" s="210"/>
    </row>
    <row r="10" spans="1:2">
      <c r="A10" s="226" t="s">
        <v>103</v>
      </c>
    </row>
    <row r="11" spans="1:2" ht="15.75" customHeight="1">
      <c r="A11" s="226" t="s">
        <v>104</v>
      </c>
    </row>
    <row r="12" spans="1:2">
      <c r="A12" s="226" t="s">
        <v>105</v>
      </c>
    </row>
    <row r="13" spans="1:2">
      <c r="A13" s="226" t="s">
        <v>165</v>
      </c>
    </row>
    <row r="14" spans="1:2">
      <c r="A14" s="227" t="s">
        <v>166</v>
      </c>
    </row>
    <row r="15" spans="1:2" ht="31.5">
      <c r="A15" s="226" t="s">
        <v>178</v>
      </c>
    </row>
    <row r="16" spans="1:2">
      <c r="A16" s="221" t="s">
        <v>90</v>
      </c>
    </row>
    <row r="17" spans="1:6" ht="34.5" customHeight="1">
      <c r="A17" s="227" t="s">
        <v>91</v>
      </c>
      <c r="B17" s="226"/>
      <c r="C17" s="226"/>
    </row>
    <row r="18" spans="1:6">
      <c r="A18" s="317" t="s">
        <v>344</v>
      </c>
    </row>
    <row r="19" spans="1:6">
      <c r="A19" s="310" t="s">
        <v>345</v>
      </c>
      <c r="B19" s="227"/>
      <c r="C19" s="381">
        <v>14852</v>
      </c>
    </row>
    <row r="20" spans="1:6" ht="15.75" customHeight="1">
      <c r="A20" s="310" t="s">
        <v>346</v>
      </c>
      <c r="B20" s="316"/>
      <c r="C20" s="23">
        <v>551</v>
      </c>
    </row>
    <row r="21" spans="1:6" ht="15.75" customHeight="1">
      <c r="A21" s="230" t="s">
        <v>347</v>
      </c>
      <c r="B21" s="267"/>
      <c r="C21" s="381">
        <f>C19+C20</f>
        <v>15403</v>
      </c>
    </row>
    <row r="22" spans="1:6" ht="15.75" customHeight="1">
      <c r="A22" s="310" t="s">
        <v>345</v>
      </c>
      <c r="B22" s="267"/>
    </row>
    <row r="23" spans="1:6">
      <c r="A23" s="310" t="s">
        <v>346</v>
      </c>
      <c r="B23" s="230"/>
    </row>
    <row r="24" spans="1:6">
      <c r="A24" s="311" t="s">
        <v>348</v>
      </c>
      <c r="B24" s="226"/>
      <c r="F24" s="23">
        <f>8682</f>
        <v>8682</v>
      </c>
    </row>
    <row r="25" spans="1:6" ht="15.75" customHeight="1">
      <c r="A25" s="227" t="s">
        <v>93</v>
      </c>
      <c r="B25" s="226"/>
      <c r="F25" s="23">
        <f>F24*0.85</f>
        <v>7379.7</v>
      </c>
    </row>
    <row r="26" spans="1:6" ht="15.75" customHeight="1">
      <c r="A26" s="227" t="s">
        <v>349</v>
      </c>
      <c r="B26" s="230"/>
    </row>
    <row r="27" spans="1:6">
      <c r="A27" s="226" t="s">
        <v>350</v>
      </c>
      <c r="F27" s="23">
        <f>F24-F25</f>
        <v>1302.3000000000002</v>
      </c>
    </row>
    <row r="28" spans="1:6">
      <c r="A28" s="227" t="s">
        <v>109</v>
      </c>
    </row>
    <row r="29" spans="1:6">
      <c r="A29" s="227" t="s">
        <v>97</v>
      </c>
    </row>
    <row r="30" spans="1:6">
      <c r="A30" s="227" t="s">
        <v>109</v>
      </c>
    </row>
    <row r="31" spans="1:6">
      <c r="A31" s="227" t="s">
        <v>97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A26" sqref="A26"/>
    </sheetView>
  </sheetViews>
  <sheetFormatPr defaultRowHeight="15.75"/>
  <cols>
    <col min="1" max="1" width="83.42578125" style="3" customWidth="1"/>
    <col min="2" max="2" width="21.85546875" style="3" customWidth="1"/>
    <col min="3" max="3" width="15.7109375" style="269" customWidth="1"/>
    <col min="4" max="4" width="12.5703125" style="269" customWidth="1"/>
    <col min="5" max="9" width="0" style="269" hidden="1" customWidth="1"/>
    <col min="10" max="10" width="10.28515625" style="269" customWidth="1"/>
    <col min="11" max="12" width="9.140625" style="269"/>
    <col min="13" max="16384" width="9.140625" style="3"/>
  </cols>
  <sheetData>
    <row r="1" spans="1:11">
      <c r="A1" s="387" t="s">
        <v>374</v>
      </c>
      <c r="B1" s="406"/>
      <c r="C1" s="382"/>
    </row>
    <row r="2" spans="1:11" ht="15.75" customHeight="1">
      <c r="A2" s="383" t="s">
        <v>245</v>
      </c>
      <c r="B2" s="383"/>
      <c r="C2" s="384"/>
    </row>
    <row r="3" spans="1:11">
      <c r="A3" s="383" t="s">
        <v>248</v>
      </c>
      <c r="B3" s="383"/>
      <c r="C3" s="384"/>
    </row>
    <row r="4" spans="1:11">
      <c r="A4" s="375" t="s">
        <v>249</v>
      </c>
      <c r="B4" s="375"/>
      <c r="C4" s="384"/>
    </row>
    <row r="5" spans="1:11" ht="47.25" hidden="1">
      <c r="A5" s="60"/>
      <c r="B5" s="375"/>
      <c r="C5" s="268" t="s">
        <v>172</v>
      </c>
    </row>
    <row r="6" spans="1:11" ht="31.5">
      <c r="A6" s="213" t="s">
        <v>84</v>
      </c>
      <c r="B6" s="375"/>
      <c r="C6" s="270"/>
    </row>
    <row r="7" spans="1:11" ht="21" customHeight="1">
      <c r="A7" s="373" t="s">
        <v>341</v>
      </c>
      <c r="B7" s="375"/>
      <c r="C7" s="271"/>
    </row>
    <row r="8" spans="1:11">
      <c r="A8" s="385" t="s">
        <v>413</v>
      </c>
      <c r="B8" s="375"/>
      <c r="C8" s="271"/>
    </row>
    <row r="9" spans="1:11" ht="26.25" customHeight="1">
      <c r="A9" s="63" t="s">
        <v>85</v>
      </c>
      <c r="B9" s="375"/>
    </row>
    <row r="10" spans="1:11" ht="31.5">
      <c r="A10" s="231" t="s">
        <v>173</v>
      </c>
      <c r="B10" s="375"/>
      <c r="C10" s="272"/>
      <c r="D10" s="272"/>
    </row>
    <row r="11" spans="1:11">
      <c r="A11" s="64" t="s">
        <v>174</v>
      </c>
      <c r="B11" s="375"/>
    </row>
    <row r="12" spans="1:11">
      <c r="A12" s="64" t="s">
        <v>175</v>
      </c>
      <c r="B12" s="64"/>
    </row>
    <row r="13" spans="1:11">
      <c r="A13" s="64" t="s">
        <v>176</v>
      </c>
      <c r="B13" s="64"/>
    </row>
    <row r="14" spans="1:11">
      <c r="A14" s="64" t="s">
        <v>264</v>
      </c>
      <c r="B14" s="64"/>
      <c r="C14" s="273"/>
      <c r="D14" s="273"/>
    </row>
    <row r="15" spans="1:11">
      <c r="A15" s="64" t="s">
        <v>265</v>
      </c>
      <c r="B15" s="64"/>
    </row>
    <row r="16" spans="1:11">
      <c r="A16" s="64" t="s">
        <v>177</v>
      </c>
      <c r="B16" s="64"/>
      <c r="K16" s="274"/>
    </row>
    <row r="17" spans="1:12">
      <c r="A17" s="63" t="s">
        <v>90</v>
      </c>
      <c r="B17" s="63"/>
      <c r="K17" s="274"/>
      <c r="L17" s="3"/>
    </row>
    <row r="18" spans="1:12" ht="31.5" customHeight="1">
      <c r="A18" s="225" t="s">
        <v>91</v>
      </c>
      <c r="B18" s="225"/>
      <c r="C18" s="275"/>
      <c r="L18" s="3"/>
    </row>
    <row r="19" spans="1:12">
      <c r="A19" s="231" t="s">
        <v>351</v>
      </c>
      <c r="B19" s="231"/>
      <c r="L19" s="3"/>
    </row>
    <row r="20" spans="1:12">
      <c r="A20" s="231" t="s">
        <v>352</v>
      </c>
      <c r="B20" s="231"/>
      <c r="K20" s="274"/>
      <c r="L20" s="3"/>
    </row>
    <row r="21" spans="1:12" ht="15.75" customHeight="1">
      <c r="A21" s="231" t="s">
        <v>353</v>
      </c>
      <c r="B21" s="231"/>
      <c r="K21" s="274"/>
      <c r="L21" s="3"/>
    </row>
    <row r="22" spans="1:12" ht="15.75" customHeight="1">
      <c r="A22" s="231" t="s">
        <v>354</v>
      </c>
      <c r="B22" s="231"/>
      <c r="K22" s="274"/>
      <c r="L22" s="3"/>
    </row>
    <row r="23" spans="1:12" ht="15.75" customHeight="1">
      <c r="A23" s="64" t="s">
        <v>355</v>
      </c>
      <c r="B23" s="231"/>
      <c r="K23" s="274"/>
      <c r="L23" s="3"/>
    </row>
    <row r="24" spans="1:12" ht="15.75" customHeight="1">
      <c r="A24" s="231" t="s">
        <v>356</v>
      </c>
      <c r="B24" s="231"/>
      <c r="K24" s="274"/>
      <c r="L24" s="3"/>
    </row>
    <row r="25" spans="1:12" ht="15.75" customHeight="1">
      <c r="A25" s="231" t="s">
        <v>357</v>
      </c>
      <c r="B25" s="231"/>
      <c r="K25" s="274"/>
      <c r="L25" s="3"/>
    </row>
    <row r="26" spans="1:12">
      <c r="A26" s="3" t="s">
        <v>93</v>
      </c>
      <c r="L26" s="3"/>
    </row>
    <row r="27" spans="1:12">
      <c r="A27" s="3" t="s">
        <v>94</v>
      </c>
      <c r="L27" s="3"/>
    </row>
    <row r="28" spans="1:12">
      <c r="A28" s="64" t="s">
        <v>358</v>
      </c>
      <c r="B28" s="64"/>
      <c r="L28" s="3"/>
    </row>
    <row r="29" spans="1:12">
      <c r="A29" s="64" t="s">
        <v>359</v>
      </c>
      <c r="B29" s="64"/>
      <c r="L29" s="3"/>
    </row>
    <row r="30" spans="1:12">
      <c r="A30" s="64" t="s">
        <v>360</v>
      </c>
      <c r="L30" s="3"/>
    </row>
    <row r="31" spans="1:12">
      <c r="A31" s="3" t="s">
        <v>109</v>
      </c>
      <c r="F31" s="269">
        <v>2510.6</v>
      </c>
      <c r="L31" s="3"/>
    </row>
    <row r="32" spans="1:12">
      <c r="A32" s="3" t="s">
        <v>97</v>
      </c>
      <c r="F32" s="269">
        <v>1075.9000000000001</v>
      </c>
      <c r="L32" s="3"/>
    </row>
    <row r="33" spans="6:11" s="3" customFormat="1">
      <c r="F33" s="269">
        <f>SUM(F31:F32)</f>
        <v>3586.5</v>
      </c>
      <c r="G33" s="269"/>
      <c r="H33" s="269"/>
      <c r="I33" s="269"/>
      <c r="J33" s="269"/>
      <c r="K33" s="26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opLeftCell="A10" workbookViewId="0">
      <selection activeCell="O15" sqref="O15:O16"/>
    </sheetView>
  </sheetViews>
  <sheetFormatPr defaultRowHeight="18.75"/>
  <cols>
    <col min="1" max="1" width="9.140625" style="276"/>
    <col min="2" max="2" width="91.7109375" style="276" customWidth="1"/>
    <col min="3" max="3" width="11.42578125" style="276" hidden="1" customWidth="1"/>
    <col min="4" max="4" width="21.140625" style="276" hidden="1" customWidth="1"/>
    <col min="5" max="5" width="22" style="276" hidden="1" customWidth="1"/>
    <col min="6" max="6" width="21.5703125" style="276" hidden="1" customWidth="1"/>
    <col min="7" max="7" width="22.28515625" style="276" hidden="1" customWidth="1"/>
    <col min="8" max="8" width="23.28515625" style="276" hidden="1" customWidth="1"/>
    <col min="9" max="9" width="22.28515625" style="276" hidden="1" customWidth="1"/>
    <col min="10" max="10" width="21.85546875" style="276" hidden="1" customWidth="1"/>
    <col min="11" max="11" width="20.28515625" style="276" hidden="1" customWidth="1"/>
    <col min="12" max="12" width="21.85546875" style="276" hidden="1" customWidth="1"/>
    <col min="13" max="13" width="20.42578125" style="276" hidden="1" customWidth="1"/>
    <col min="14" max="14" width="24.5703125" style="276" customWidth="1"/>
    <col min="15" max="15" width="24" style="276" customWidth="1"/>
    <col min="16" max="16" width="24.7109375" style="276" customWidth="1"/>
    <col min="17" max="17" width="21.85546875" style="276" customWidth="1"/>
    <col min="18" max="18" width="15" style="276" customWidth="1"/>
    <col min="19" max="19" width="22" style="276" customWidth="1"/>
    <col min="20" max="20" width="24.28515625" style="276" customWidth="1"/>
    <col min="21" max="21" width="22.28515625" style="276" customWidth="1"/>
    <col min="22" max="22" width="23.7109375" style="276" customWidth="1"/>
    <col min="23" max="23" width="21.28515625" style="276" bestFit="1" customWidth="1"/>
    <col min="24" max="24" width="21.5703125" style="276" bestFit="1" customWidth="1"/>
    <col min="25" max="257" width="9.140625" style="276"/>
    <col min="258" max="258" width="91.7109375" style="276" customWidth="1"/>
    <col min="259" max="268" width="0" style="276" hidden="1" customWidth="1"/>
    <col min="269" max="269" width="20.42578125" style="276" customWidth="1"/>
    <col min="270" max="270" width="24.5703125" style="276" customWidth="1"/>
    <col min="271" max="271" width="24" style="276" customWidth="1"/>
    <col min="272" max="272" width="24.7109375" style="276" customWidth="1"/>
    <col min="273" max="273" width="21.85546875" style="276" customWidth="1"/>
    <col min="274" max="274" width="15" style="276" customWidth="1"/>
    <col min="275" max="275" width="22" style="276" customWidth="1"/>
    <col min="276" max="276" width="24.28515625" style="276" customWidth="1"/>
    <col min="277" max="277" width="22.28515625" style="276" customWidth="1"/>
    <col min="278" max="278" width="23.7109375" style="276" customWidth="1"/>
    <col min="279" max="279" width="21.28515625" style="276" bestFit="1" customWidth="1"/>
    <col min="280" max="280" width="21.5703125" style="276" bestFit="1" customWidth="1"/>
    <col min="281" max="513" width="9.140625" style="276"/>
    <col min="514" max="514" width="91.7109375" style="276" customWidth="1"/>
    <col min="515" max="524" width="0" style="276" hidden="1" customWidth="1"/>
    <col min="525" max="525" width="20.42578125" style="276" customWidth="1"/>
    <col min="526" max="526" width="24.5703125" style="276" customWidth="1"/>
    <col min="527" max="527" width="24" style="276" customWidth="1"/>
    <col min="528" max="528" width="24.7109375" style="276" customWidth="1"/>
    <col min="529" max="529" width="21.85546875" style="276" customWidth="1"/>
    <col min="530" max="530" width="15" style="276" customWidth="1"/>
    <col min="531" max="531" width="22" style="276" customWidth="1"/>
    <col min="532" max="532" width="24.28515625" style="276" customWidth="1"/>
    <col min="533" max="533" width="22.28515625" style="276" customWidth="1"/>
    <col min="534" max="534" width="23.7109375" style="276" customWidth="1"/>
    <col min="535" max="535" width="21.28515625" style="276" bestFit="1" customWidth="1"/>
    <col min="536" max="536" width="21.5703125" style="276" bestFit="1" customWidth="1"/>
    <col min="537" max="769" width="9.140625" style="276"/>
    <col min="770" max="770" width="91.7109375" style="276" customWidth="1"/>
    <col min="771" max="780" width="0" style="276" hidden="1" customWidth="1"/>
    <col min="781" max="781" width="20.42578125" style="276" customWidth="1"/>
    <col min="782" max="782" width="24.5703125" style="276" customWidth="1"/>
    <col min="783" max="783" width="24" style="276" customWidth="1"/>
    <col min="784" max="784" width="24.7109375" style="276" customWidth="1"/>
    <col min="785" max="785" width="21.85546875" style="276" customWidth="1"/>
    <col min="786" max="786" width="15" style="276" customWidth="1"/>
    <col min="787" max="787" width="22" style="276" customWidth="1"/>
    <col min="788" max="788" width="24.28515625" style="276" customWidth="1"/>
    <col min="789" max="789" width="22.28515625" style="276" customWidth="1"/>
    <col min="790" max="790" width="23.7109375" style="276" customWidth="1"/>
    <col min="791" max="791" width="21.28515625" style="276" bestFit="1" customWidth="1"/>
    <col min="792" max="792" width="21.5703125" style="276" bestFit="1" customWidth="1"/>
    <col min="793" max="1025" width="9.140625" style="276"/>
    <col min="1026" max="1026" width="91.7109375" style="276" customWidth="1"/>
    <col min="1027" max="1036" width="0" style="276" hidden="1" customWidth="1"/>
    <col min="1037" max="1037" width="20.42578125" style="276" customWidth="1"/>
    <col min="1038" max="1038" width="24.5703125" style="276" customWidth="1"/>
    <col min="1039" max="1039" width="24" style="276" customWidth="1"/>
    <col min="1040" max="1040" width="24.7109375" style="276" customWidth="1"/>
    <col min="1041" max="1041" width="21.85546875" style="276" customWidth="1"/>
    <col min="1042" max="1042" width="15" style="276" customWidth="1"/>
    <col min="1043" max="1043" width="22" style="276" customWidth="1"/>
    <col min="1044" max="1044" width="24.28515625" style="276" customWidth="1"/>
    <col min="1045" max="1045" width="22.28515625" style="276" customWidth="1"/>
    <col min="1046" max="1046" width="23.7109375" style="276" customWidth="1"/>
    <col min="1047" max="1047" width="21.28515625" style="276" bestFit="1" customWidth="1"/>
    <col min="1048" max="1048" width="21.5703125" style="276" bestFit="1" customWidth="1"/>
    <col min="1049" max="1281" width="9.140625" style="276"/>
    <col min="1282" max="1282" width="91.7109375" style="276" customWidth="1"/>
    <col min="1283" max="1292" width="0" style="276" hidden="1" customWidth="1"/>
    <col min="1293" max="1293" width="20.42578125" style="276" customWidth="1"/>
    <col min="1294" max="1294" width="24.5703125" style="276" customWidth="1"/>
    <col min="1295" max="1295" width="24" style="276" customWidth="1"/>
    <col min="1296" max="1296" width="24.7109375" style="276" customWidth="1"/>
    <col min="1297" max="1297" width="21.85546875" style="276" customWidth="1"/>
    <col min="1298" max="1298" width="15" style="276" customWidth="1"/>
    <col min="1299" max="1299" width="22" style="276" customWidth="1"/>
    <col min="1300" max="1300" width="24.28515625" style="276" customWidth="1"/>
    <col min="1301" max="1301" width="22.28515625" style="276" customWidth="1"/>
    <col min="1302" max="1302" width="23.7109375" style="276" customWidth="1"/>
    <col min="1303" max="1303" width="21.28515625" style="276" bestFit="1" customWidth="1"/>
    <col min="1304" max="1304" width="21.5703125" style="276" bestFit="1" customWidth="1"/>
    <col min="1305" max="1537" width="9.140625" style="276"/>
    <col min="1538" max="1538" width="91.7109375" style="276" customWidth="1"/>
    <col min="1539" max="1548" width="0" style="276" hidden="1" customWidth="1"/>
    <col min="1549" max="1549" width="20.42578125" style="276" customWidth="1"/>
    <col min="1550" max="1550" width="24.5703125" style="276" customWidth="1"/>
    <col min="1551" max="1551" width="24" style="276" customWidth="1"/>
    <col min="1552" max="1552" width="24.7109375" style="276" customWidth="1"/>
    <col min="1553" max="1553" width="21.85546875" style="276" customWidth="1"/>
    <col min="1554" max="1554" width="15" style="276" customWidth="1"/>
    <col min="1555" max="1555" width="22" style="276" customWidth="1"/>
    <col min="1556" max="1556" width="24.28515625" style="276" customWidth="1"/>
    <col min="1557" max="1557" width="22.28515625" style="276" customWidth="1"/>
    <col min="1558" max="1558" width="23.7109375" style="276" customWidth="1"/>
    <col min="1559" max="1559" width="21.28515625" style="276" bestFit="1" customWidth="1"/>
    <col min="1560" max="1560" width="21.5703125" style="276" bestFit="1" customWidth="1"/>
    <col min="1561" max="1793" width="9.140625" style="276"/>
    <col min="1794" max="1794" width="91.7109375" style="276" customWidth="1"/>
    <col min="1795" max="1804" width="0" style="276" hidden="1" customWidth="1"/>
    <col min="1805" max="1805" width="20.42578125" style="276" customWidth="1"/>
    <col min="1806" max="1806" width="24.5703125" style="276" customWidth="1"/>
    <col min="1807" max="1807" width="24" style="276" customWidth="1"/>
    <col min="1808" max="1808" width="24.7109375" style="276" customWidth="1"/>
    <col min="1809" max="1809" width="21.85546875" style="276" customWidth="1"/>
    <col min="1810" max="1810" width="15" style="276" customWidth="1"/>
    <col min="1811" max="1811" width="22" style="276" customWidth="1"/>
    <col min="1812" max="1812" width="24.28515625" style="276" customWidth="1"/>
    <col min="1813" max="1813" width="22.28515625" style="276" customWidth="1"/>
    <col min="1814" max="1814" width="23.7109375" style="276" customWidth="1"/>
    <col min="1815" max="1815" width="21.28515625" style="276" bestFit="1" customWidth="1"/>
    <col min="1816" max="1816" width="21.5703125" style="276" bestFit="1" customWidth="1"/>
    <col min="1817" max="2049" width="9.140625" style="276"/>
    <col min="2050" max="2050" width="91.7109375" style="276" customWidth="1"/>
    <col min="2051" max="2060" width="0" style="276" hidden="1" customWidth="1"/>
    <col min="2061" max="2061" width="20.42578125" style="276" customWidth="1"/>
    <col min="2062" max="2062" width="24.5703125" style="276" customWidth="1"/>
    <col min="2063" max="2063" width="24" style="276" customWidth="1"/>
    <col min="2064" max="2064" width="24.7109375" style="276" customWidth="1"/>
    <col min="2065" max="2065" width="21.85546875" style="276" customWidth="1"/>
    <col min="2066" max="2066" width="15" style="276" customWidth="1"/>
    <col min="2067" max="2067" width="22" style="276" customWidth="1"/>
    <col min="2068" max="2068" width="24.28515625" style="276" customWidth="1"/>
    <col min="2069" max="2069" width="22.28515625" style="276" customWidth="1"/>
    <col min="2070" max="2070" width="23.7109375" style="276" customWidth="1"/>
    <col min="2071" max="2071" width="21.28515625" style="276" bestFit="1" customWidth="1"/>
    <col min="2072" max="2072" width="21.5703125" style="276" bestFit="1" customWidth="1"/>
    <col min="2073" max="2305" width="9.140625" style="276"/>
    <col min="2306" max="2306" width="91.7109375" style="276" customWidth="1"/>
    <col min="2307" max="2316" width="0" style="276" hidden="1" customWidth="1"/>
    <col min="2317" max="2317" width="20.42578125" style="276" customWidth="1"/>
    <col min="2318" max="2318" width="24.5703125" style="276" customWidth="1"/>
    <col min="2319" max="2319" width="24" style="276" customWidth="1"/>
    <col min="2320" max="2320" width="24.7109375" style="276" customWidth="1"/>
    <col min="2321" max="2321" width="21.85546875" style="276" customWidth="1"/>
    <col min="2322" max="2322" width="15" style="276" customWidth="1"/>
    <col min="2323" max="2323" width="22" style="276" customWidth="1"/>
    <col min="2324" max="2324" width="24.28515625" style="276" customWidth="1"/>
    <col min="2325" max="2325" width="22.28515625" style="276" customWidth="1"/>
    <col min="2326" max="2326" width="23.7109375" style="276" customWidth="1"/>
    <col min="2327" max="2327" width="21.28515625" style="276" bestFit="1" customWidth="1"/>
    <col min="2328" max="2328" width="21.5703125" style="276" bestFit="1" customWidth="1"/>
    <col min="2329" max="2561" width="9.140625" style="276"/>
    <col min="2562" max="2562" width="91.7109375" style="276" customWidth="1"/>
    <col min="2563" max="2572" width="0" style="276" hidden="1" customWidth="1"/>
    <col min="2573" max="2573" width="20.42578125" style="276" customWidth="1"/>
    <col min="2574" max="2574" width="24.5703125" style="276" customWidth="1"/>
    <col min="2575" max="2575" width="24" style="276" customWidth="1"/>
    <col min="2576" max="2576" width="24.7109375" style="276" customWidth="1"/>
    <col min="2577" max="2577" width="21.85546875" style="276" customWidth="1"/>
    <col min="2578" max="2578" width="15" style="276" customWidth="1"/>
    <col min="2579" max="2579" width="22" style="276" customWidth="1"/>
    <col min="2580" max="2580" width="24.28515625" style="276" customWidth="1"/>
    <col min="2581" max="2581" width="22.28515625" style="276" customWidth="1"/>
    <col min="2582" max="2582" width="23.7109375" style="276" customWidth="1"/>
    <col min="2583" max="2583" width="21.28515625" style="276" bestFit="1" customWidth="1"/>
    <col min="2584" max="2584" width="21.5703125" style="276" bestFit="1" customWidth="1"/>
    <col min="2585" max="2817" width="9.140625" style="276"/>
    <col min="2818" max="2818" width="91.7109375" style="276" customWidth="1"/>
    <col min="2819" max="2828" width="0" style="276" hidden="1" customWidth="1"/>
    <col min="2829" max="2829" width="20.42578125" style="276" customWidth="1"/>
    <col min="2830" max="2830" width="24.5703125" style="276" customWidth="1"/>
    <col min="2831" max="2831" width="24" style="276" customWidth="1"/>
    <col min="2832" max="2832" width="24.7109375" style="276" customWidth="1"/>
    <col min="2833" max="2833" width="21.85546875" style="276" customWidth="1"/>
    <col min="2834" max="2834" width="15" style="276" customWidth="1"/>
    <col min="2835" max="2835" width="22" style="276" customWidth="1"/>
    <col min="2836" max="2836" width="24.28515625" style="276" customWidth="1"/>
    <col min="2837" max="2837" width="22.28515625" style="276" customWidth="1"/>
    <col min="2838" max="2838" width="23.7109375" style="276" customWidth="1"/>
    <col min="2839" max="2839" width="21.28515625" style="276" bestFit="1" customWidth="1"/>
    <col min="2840" max="2840" width="21.5703125" style="276" bestFit="1" customWidth="1"/>
    <col min="2841" max="3073" width="9.140625" style="276"/>
    <col min="3074" max="3074" width="91.7109375" style="276" customWidth="1"/>
    <col min="3075" max="3084" width="0" style="276" hidden="1" customWidth="1"/>
    <col min="3085" max="3085" width="20.42578125" style="276" customWidth="1"/>
    <col min="3086" max="3086" width="24.5703125" style="276" customWidth="1"/>
    <col min="3087" max="3087" width="24" style="276" customWidth="1"/>
    <col min="3088" max="3088" width="24.7109375" style="276" customWidth="1"/>
    <col min="3089" max="3089" width="21.85546875" style="276" customWidth="1"/>
    <col min="3090" max="3090" width="15" style="276" customWidth="1"/>
    <col min="3091" max="3091" width="22" style="276" customWidth="1"/>
    <col min="3092" max="3092" width="24.28515625" style="276" customWidth="1"/>
    <col min="3093" max="3093" width="22.28515625" style="276" customWidth="1"/>
    <col min="3094" max="3094" width="23.7109375" style="276" customWidth="1"/>
    <col min="3095" max="3095" width="21.28515625" style="276" bestFit="1" customWidth="1"/>
    <col min="3096" max="3096" width="21.5703125" style="276" bestFit="1" customWidth="1"/>
    <col min="3097" max="3329" width="9.140625" style="276"/>
    <col min="3330" max="3330" width="91.7109375" style="276" customWidth="1"/>
    <col min="3331" max="3340" width="0" style="276" hidden="1" customWidth="1"/>
    <col min="3341" max="3341" width="20.42578125" style="276" customWidth="1"/>
    <col min="3342" max="3342" width="24.5703125" style="276" customWidth="1"/>
    <col min="3343" max="3343" width="24" style="276" customWidth="1"/>
    <col min="3344" max="3344" width="24.7109375" style="276" customWidth="1"/>
    <col min="3345" max="3345" width="21.85546875" style="276" customWidth="1"/>
    <col min="3346" max="3346" width="15" style="276" customWidth="1"/>
    <col min="3347" max="3347" width="22" style="276" customWidth="1"/>
    <col min="3348" max="3348" width="24.28515625" style="276" customWidth="1"/>
    <col min="3349" max="3349" width="22.28515625" style="276" customWidth="1"/>
    <col min="3350" max="3350" width="23.7109375" style="276" customWidth="1"/>
    <col min="3351" max="3351" width="21.28515625" style="276" bestFit="1" customWidth="1"/>
    <col min="3352" max="3352" width="21.5703125" style="276" bestFit="1" customWidth="1"/>
    <col min="3353" max="3585" width="9.140625" style="276"/>
    <col min="3586" max="3586" width="91.7109375" style="276" customWidth="1"/>
    <col min="3587" max="3596" width="0" style="276" hidden="1" customWidth="1"/>
    <col min="3597" max="3597" width="20.42578125" style="276" customWidth="1"/>
    <col min="3598" max="3598" width="24.5703125" style="276" customWidth="1"/>
    <col min="3599" max="3599" width="24" style="276" customWidth="1"/>
    <col min="3600" max="3600" width="24.7109375" style="276" customWidth="1"/>
    <col min="3601" max="3601" width="21.85546875" style="276" customWidth="1"/>
    <col min="3602" max="3602" width="15" style="276" customWidth="1"/>
    <col min="3603" max="3603" width="22" style="276" customWidth="1"/>
    <col min="3604" max="3604" width="24.28515625" style="276" customWidth="1"/>
    <col min="3605" max="3605" width="22.28515625" style="276" customWidth="1"/>
    <col min="3606" max="3606" width="23.7109375" style="276" customWidth="1"/>
    <col min="3607" max="3607" width="21.28515625" style="276" bestFit="1" customWidth="1"/>
    <col min="3608" max="3608" width="21.5703125" style="276" bestFit="1" customWidth="1"/>
    <col min="3609" max="3841" width="9.140625" style="276"/>
    <col min="3842" max="3842" width="91.7109375" style="276" customWidth="1"/>
    <col min="3843" max="3852" width="0" style="276" hidden="1" customWidth="1"/>
    <col min="3853" max="3853" width="20.42578125" style="276" customWidth="1"/>
    <col min="3854" max="3854" width="24.5703125" style="276" customWidth="1"/>
    <col min="3855" max="3855" width="24" style="276" customWidth="1"/>
    <col min="3856" max="3856" width="24.7109375" style="276" customWidth="1"/>
    <col min="3857" max="3857" width="21.85546875" style="276" customWidth="1"/>
    <col min="3858" max="3858" width="15" style="276" customWidth="1"/>
    <col min="3859" max="3859" width="22" style="276" customWidth="1"/>
    <col min="3860" max="3860" width="24.28515625" style="276" customWidth="1"/>
    <col min="3861" max="3861" width="22.28515625" style="276" customWidth="1"/>
    <col min="3862" max="3862" width="23.7109375" style="276" customWidth="1"/>
    <col min="3863" max="3863" width="21.28515625" style="276" bestFit="1" customWidth="1"/>
    <col min="3864" max="3864" width="21.5703125" style="276" bestFit="1" customWidth="1"/>
    <col min="3865" max="4097" width="9.140625" style="276"/>
    <col min="4098" max="4098" width="91.7109375" style="276" customWidth="1"/>
    <col min="4099" max="4108" width="0" style="276" hidden="1" customWidth="1"/>
    <col min="4109" max="4109" width="20.42578125" style="276" customWidth="1"/>
    <col min="4110" max="4110" width="24.5703125" style="276" customWidth="1"/>
    <col min="4111" max="4111" width="24" style="276" customWidth="1"/>
    <col min="4112" max="4112" width="24.7109375" style="276" customWidth="1"/>
    <col min="4113" max="4113" width="21.85546875" style="276" customWidth="1"/>
    <col min="4114" max="4114" width="15" style="276" customWidth="1"/>
    <col min="4115" max="4115" width="22" style="276" customWidth="1"/>
    <col min="4116" max="4116" width="24.28515625" style="276" customWidth="1"/>
    <col min="4117" max="4117" width="22.28515625" style="276" customWidth="1"/>
    <col min="4118" max="4118" width="23.7109375" style="276" customWidth="1"/>
    <col min="4119" max="4119" width="21.28515625" style="276" bestFit="1" customWidth="1"/>
    <col min="4120" max="4120" width="21.5703125" style="276" bestFit="1" customWidth="1"/>
    <col min="4121" max="4353" width="9.140625" style="276"/>
    <col min="4354" max="4354" width="91.7109375" style="276" customWidth="1"/>
    <col min="4355" max="4364" width="0" style="276" hidden="1" customWidth="1"/>
    <col min="4365" max="4365" width="20.42578125" style="276" customWidth="1"/>
    <col min="4366" max="4366" width="24.5703125" style="276" customWidth="1"/>
    <col min="4367" max="4367" width="24" style="276" customWidth="1"/>
    <col min="4368" max="4368" width="24.7109375" style="276" customWidth="1"/>
    <col min="4369" max="4369" width="21.85546875" style="276" customWidth="1"/>
    <col min="4370" max="4370" width="15" style="276" customWidth="1"/>
    <col min="4371" max="4371" width="22" style="276" customWidth="1"/>
    <col min="4372" max="4372" width="24.28515625" style="276" customWidth="1"/>
    <col min="4373" max="4373" width="22.28515625" style="276" customWidth="1"/>
    <col min="4374" max="4374" width="23.7109375" style="276" customWidth="1"/>
    <col min="4375" max="4375" width="21.28515625" style="276" bestFit="1" customWidth="1"/>
    <col min="4376" max="4376" width="21.5703125" style="276" bestFit="1" customWidth="1"/>
    <col min="4377" max="4609" width="9.140625" style="276"/>
    <col min="4610" max="4610" width="91.7109375" style="276" customWidth="1"/>
    <col min="4611" max="4620" width="0" style="276" hidden="1" customWidth="1"/>
    <col min="4621" max="4621" width="20.42578125" style="276" customWidth="1"/>
    <col min="4622" max="4622" width="24.5703125" style="276" customWidth="1"/>
    <col min="4623" max="4623" width="24" style="276" customWidth="1"/>
    <col min="4624" max="4624" width="24.7109375" style="276" customWidth="1"/>
    <col min="4625" max="4625" width="21.85546875" style="276" customWidth="1"/>
    <col min="4626" max="4626" width="15" style="276" customWidth="1"/>
    <col min="4627" max="4627" width="22" style="276" customWidth="1"/>
    <col min="4628" max="4628" width="24.28515625" style="276" customWidth="1"/>
    <col min="4629" max="4629" width="22.28515625" style="276" customWidth="1"/>
    <col min="4630" max="4630" width="23.7109375" style="276" customWidth="1"/>
    <col min="4631" max="4631" width="21.28515625" style="276" bestFit="1" customWidth="1"/>
    <col min="4632" max="4632" width="21.5703125" style="276" bestFit="1" customWidth="1"/>
    <col min="4633" max="4865" width="9.140625" style="276"/>
    <col min="4866" max="4866" width="91.7109375" style="276" customWidth="1"/>
    <col min="4867" max="4876" width="0" style="276" hidden="1" customWidth="1"/>
    <col min="4877" max="4877" width="20.42578125" style="276" customWidth="1"/>
    <col min="4878" max="4878" width="24.5703125" style="276" customWidth="1"/>
    <col min="4879" max="4879" width="24" style="276" customWidth="1"/>
    <col min="4880" max="4880" width="24.7109375" style="276" customWidth="1"/>
    <col min="4881" max="4881" width="21.85546875" style="276" customWidth="1"/>
    <col min="4882" max="4882" width="15" style="276" customWidth="1"/>
    <col min="4883" max="4883" width="22" style="276" customWidth="1"/>
    <col min="4884" max="4884" width="24.28515625" style="276" customWidth="1"/>
    <col min="4885" max="4885" width="22.28515625" style="276" customWidth="1"/>
    <col min="4886" max="4886" width="23.7109375" style="276" customWidth="1"/>
    <col min="4887" max="4887" width="21.28515625" style="276" bestFit="1" customWidth="1"/>
    <col min="4888" max="4888" width="21.5703125" style="276" bestFit="1" customWidth="1"/>
    <col min="4889" max="5121" width="9.140625" style="276"/>
    <col min="5122" max="5122" width="91.7109375" style="276" customWidth="1"/>
    <col min="5123" max="5132" width="0" style="276" hidden="1" customWidth="1"/>
    <col min="5133" max="5133" width="20.42578125" style="276" customWidth="1"/>
    <col min="5134" max="5134" width="24.5703125" style="276" customWidth="1"/>
    <col min="5135" max="5135" width="24" style="276" customWidth="1"/>
    <col min="5136" max="5136" width="24.7109375" style="276" customWidth="1"/>
    <col min="5137" max="5137" width="21.85546875" style="276" customWidth="1"/>
    <col min="5138" max="5138" width="15" style="276" customWidth="1"/>
    <col min="5139" max="5139" width="22" style="276" customWidth="1"/>
    <col min="5140" max="5140" width="24.28515625" style="276" customWidth="1"/>
    <col min="5141" max="5141" width="22.28515625" style="276" customWidth="1"/>
    <col min="5142" max="5142" width="23.7109375" style="276" customWidth="1"/>
    <col min="5143" max="5143" width="21.28515625" style="276" bestFit="1" customWidth="1"/>
    <col min="5144" max="5144" width="21.5703125" style="276" bestFit="1" customWidth="1"/>
    <col min="5145" max="5377" width="9.140625" style="276"/>
    <col min="5378" max="5378" width="91.7109375" style="276" customWidth="1"/>
    <col min="5379" max="5388" width="0" style="276" hidden="1" customWidth="1"/>
    <col min="5389" max="5389" width="20.42578125" style="276" customWidth="1"/>
    <col min="5390" max="5390" width="24.5703125" style="276" customWidth="1"/>
    <col min="5391" max="5391" width="24" style="276" customWidth="1"/>
    <col min="5392" max="5392" width="24.7109375" style="276" customWidth="1"/>
    <col min="5393" max="5393" width="21.85546875" style="276" customWidth="1"/>
    <col min="5394" max="5394" width="15" style="276" customWidth="1"/>
    <col min="5395" max="5395" width="22" style="276" customWidth="1"/>
    <col min="5396" max="5396" width="24.28515625" style="276" customWidth="1"/>
    <col min="5397" max="5397" width="22.28515625" style="276" customWidth="1"/>
    <col min="5398" max="5398" width="23.7109375" style="276" customWidth="1"/>
    <col min="5399" max="5399" width="21.28515625" style="276" bestFit="1" customWidth="1"/>
    <col min="5400" max="5400" width="21.5703125" style="276" bestFit="1" customWidth="1"/>
    <col min="5401" max="5633" width="9.140625" style="276"/>
    <col min="5634" max="5634" width="91.7109375" style="276" customWidth="1"/>
    <col min="5635" max="5644" width="0" style="276" hidden="1" customWidth="1"/>
    <col min="5645" max="5645" width="20.42578125" style="276" customWidth="1"/>
    <col min="5646" max="5646" width="24.5703125" style="276" customWidth="1"/>
    <col min="5647" max="5647" width="24" style="276" customWidth="1"/>
    <col min="5648" max="5648" width="24.7109375" style="276" customWidth="1"/>
    <col min="5649" max="5649" width="21.85546875" style="276" customWidth="1"/>
    <col min="5650" max="5650" width="15" style="276" customWidth="1"/>
    <col min="5651" max="5651" width="22" style="276" customWidth="1"/>
    <col min="5652" max="5652" width="24.28515625" style="276" customWidth="1"/>
    <col min="5653" max="5653" width="22.28515625" style="276" customWidth="1"/>
    <col min="5654" max="5654" width="23.7109375" style="276" customWidth="1"/>
    <col min="5655" max="5655" width="21.28515625" style="276" bestFit="1" customWidth="1"/>
    <col min="5656" max="5656" width="21.5703125" style="276" bestFit="1" customWidth="1"/>
    <col min="5657" max="5889" width="9.140625" style="276"/>
    <col min="5890" max="5890" width="91.7109375" style="276" customWidth="1"/>
    <col min="5891" max="5900" width="0" style="276" hidden="1" customWidth="1"/>
    <col min="5901" max="5901" width="20.42578125" style="276" customWidth="1"/>
    <col min="5902" max="5902" width="24.5703125" style="276" customWidth="1"/>
    <col min="5903" max="5903" width="24" style="276" customWidth="1"/>
    <col min="5904" max="5904" width="24.7109375" style="276" customWidth="1"/>
    <col min="5905" max="5905" width="21.85546875" style="276" customWidth="1"/>
    <col min="5906" max="5906" width="15" style="276" customWidth="1"/>
    <col min="5907" max="5907" width="22" style="276" customWidth="1"/>
    <col min="5908" max="5908" width="24.28515625" style="276" customWidth="1"/>
    <col min="5909" max="5909" width="22.28515625" style="276" customWidth="1"/>
    <col min="5910" max="5910" width="23.7109375" style="276" customWidth="1"/>
    <col min="5911" max="5911" width="21.28515625" style="276" bestFit="1" customWidth="1"/>
    <col min="5912" max="5912" width="21.5703125" style="276" bestFit="1" customWidth="1"/>
    <col min="5913" max="6145" width="9.140625" style="276"/>
    <col min="6146" max="6146" width="91.7109375" style="276" customWidth="1"/>
    <col min="6147" max="6156" width="0" style="276" hidden="1" customWidth="1"/>
    <col min="6157" max="6157" width="20.42578125" style="276" customWidth="1"/>
    <col min="6158" max="6158" width="24.5703125" style="276" customWidth="1"/>
    <col min="6159" max="6159" width="24" style="276" customWidth="1"/>
    <col min="6160" max="6160" width="24.7109375" style="276" customWidth="1"/>
    <col min="6161" max="6161" width="21.85546875" style="276" customWidth="1"/>
    <col min="6162" max="6162" width="15" style="276" customWidth="1"/>
    <col min="6163" max="6163" width="22" style="276" customWidth="1"/>
    <col min="6164" max="6164" width="24.28515625" style="276" customWidth="1"/>
    <col min="6165" max="6165" width="22.28515625" style="276" customWidth="1"/>
    <col min="6166" max="6166" width="23.7109375" style="276" customWidth="1"/>
    <col min="6167" max="6167" width="21.28515625" style="276" bestFit="1" customWidth="1"/>
    <col min="6168" max="6168" width="21.5703125" style="276" bestFit="1" customWidth="1"/>
    <col min="6169" max="6401" width="9.140625" style="276"/>
    <col min="6402" max="6402" width="91.7109375" style="276" customWidth="1"/>
    <col min="6403" max="6412" width="0" style="276" hidden="1" customWidth="1"/>
    <col min="6413" max="6413" width="20.42578125" style="276" customWidth="1"/>
    <col min="6414" max="6414" width="24.5703125" style="276" customWidth="1"/>
    <col min="6415" max="6415" width="24" style="276" customWidth="1"/>
    <col min="6416" max="6416" width="24.7109375" style="276" customWidth="1"/>
    <col min="6417" max="6417" width="21.85546875" style="276" customWidth="1"/>
    <col min="6418" max="6418" width="15" style="276" customWidth="1"/>
    <col min="6419" max="6419" width="22" style="276" customWidth="1"/>
    <col min="6420" max="6420" width="24.28515625" style="276" customWidth="1"/>
    <col min="6421" max="6421" width="22.28515625" style="276" customWidth="1"/>
    <col min="6422" max="6422" width="23.7109375" style="276" customWidth="1"/>
    <col min="6423" max="6423" width="21.28515625" style="276" bestFit="1" customWidth="1"/>
    <col min="6424" max="6424" width="21.5703125" style="276" bestFit="1" customWidth="1"/>
    <col min="6425" max="6657" width="9.140625" style="276"/>
    <col min="6658" max="6658" width="91.7109375" style="276" customWidth="1"/>
    <col min="6659" max="6668" width="0" style="276" hidden="1" customWidth="1"/>
    <col min="6669" max="6669" width="20.42578125" style="276" customWidth="1"/>
    <col min="6670" max="6670" width="24.5703125" style="276" customWidth="1"/>
    <col min="6671" max="6671" width="24" style="276" customWidth="1"/>
    <col min="6672" max="6672" width="24.7109375" style="276" customWidth="1"/>
    <col min="6673" max="6673" width="21.85546875" style="276" customWidth="1"/>
    <col min="6674" max="6674" width="15" style="276" customWidth="1"/>
    <col min="6675" max="6675" width="22" style="276" customWidth="1"/>
    <col min="6676" max="6676" width="24.28515625" style="276" customWidth="1"/>
    <col min="6677" max="6677" width="22.28515625" style="276" customWidth="1"/>
    <col min="6678" max="6678" width="23.7109375" style="276" customWidth="1"/>
    <col min="6679" max="6679" width="21.28515625" style="276" bestFit="1" customWidth="1"/>
    <col min="6680" max="6680" width="21.5703125" style="276" bestFit="1" customWidth="1"/>
    <col min="6681" max="6913" width="9.140625" style="276"/>
    <col min="6914" max="6914" width="91.7109375" style="276" customWidth="1"/>
    <col min="6915" max="6924" width="0" style="276" hidden="1" customWidth="1"/>
    <col min="6925" max="6925" width="20.42578125" style="276" customWidth="1"/>
    <col min="6926" max="6926" width="24.5703125" style="276" customWidth="1"/>
    <col min="6927" max="6927" width="24" style="276" customWidth="1"/>
    <col min="6928" max="6928" width="24.7109375" style="276" customWidth="1"/>
    <col min="6929" max="6929" width="21.85546875" style="276" customWidth="1"/>
    <col min="6930" max="6930" width="15" style="276" customWidth="1"/>
    <col min="6931" max="6931" width="22" style="276" customWidth="1"/>
    <col min="6932" max="6932" width="24.28515625" style="276" customWidth="1"/>
    <col min="6933" max="6933" width="22.28515625" style="276" customWidth="1"/>
    <col min="6934" max="6934" width="23.7109375" style="276" customWidth="1"/>
    <col min="6935" max="6935" width="21.28515625" style="276" bestFit="1" customWidth="1"/>
    <col min="6936" max="6936" width="21.5703125" style="276" bestFit="1" customWidth="1"/>
    <col min="6937" max="7169" width="9.140625" style="276"/>
    <col min="7170" max="7170" width="91.7109375" style="276" customWidth="1"/>
    <col min="7171" max="7180" width="0" style="276" hidden="1" customWidth="1"/>
    <col min="7181" max="7181" width="20.42578125" style="276" customWidth="1"/>
    <col min="7182" max="7182" width="24.5703125" style="276" customWidth="1"/>
    <col min="7183" max="7183" width="24" style="276" customWidth="1"/>
    <col min="7184" max="7184" width="24.7109375" style="276" customWidth="1"/>
    <col min="7185" max="7185" width="21.85546875" style="276" customWidth="1"/>
    <col min="7186" max="7186" width="15" style="276" customWidth="1"/>
    <col min="7187" max="7187" width="22" style="276" customWidth="1"/>
    <col min="7188" max="7188" width="24.28515625" style="276" customWidth="1"/>
    <col min="7189" max="7189" width="22.28515625" style="276" customWidth="1"/>
    <col min="7190" max="7190" width="23.7109375" style="276" customWidth="1"/>
    <col min="7191" max="7191" width="21.28515625" style="276" bestFit="1" customWidth="1"/>
    <col min="7192" max="7192" width="21.5703125" style="276" bestFit="1" customWidth="1"/>
    <col min="7193" max="7425" width="9.140625" style="276"/>
    <col min="7426" max="7426" width="91.7109375" style="276" customWidth="1"/>
    <col min="7427" max="7436" width="0" style="276" hidden="1" customWidth="1"/>
    <col min="7437" max="7437" width="20.42578125" style="276" customWidth="1"/>
    <col min="7438" max="7438" width="24.5703125" style="276" customWidth="1"/>
    <col min="7439" max="7439" width="24" style="276" customWidth="1"/>
    <col min="7440" max="7440" width="24.7109375" style="276" customWidth="1"/>
    <col min="7441" max="7441" width="21.85546875" style="276" customWidth="1"/>
    <col min="7442" max="7442" width="15" style="276" customWidth="1"/>
    <col min="7443" max="7443" width="22" style="276" customWidth="1"/>
    <col min="7444" max="7444" width="24.28515625" style="276" customWidth="1"/>
    <col min="7445" max="7445" width="22.28515625" style="276" customWidth="1"/>
    <col min="7446" max="7446" width="23.7109375" style="276" customWidth="1"/>
    <col min="7447" max="7447" width="21.28515625" style="276" bestFit="1" customWidth="1"/>
    <col min="7448" max="7448" width="21.5703125" style="276" bestFit="1" customWidth="1"/>
    <col min="7449" max="7681" width="9.140625" style="276"/>
    <col min="7682" max="7682" width="91.7109375" style="276" customWidth="1"/>
    <col min="7683" max="7692" width="0" style="276" hidden="1" customWidth="1"/>
    <col min="7693" max="7693" width="20.42578125" style="276" customWidth="1"/>
    <col min="7694" max="7694" width="24.5703125" style="276" customWidth="1"/>
    <col min="7695" max="7695" width="24" style="276" customWidth="1"/>
    <col min="7696" max="7696" width="24.7109375" style="276" customWidth="1"/>
    <col min="7697" max="7697" width="21.85546875" style="276" customWidth="1"/>
    <col min="7698" max="7698" width="15" style="276" customWidth="1"/>
    <col min="7699" max="7699" width="22" style="276" customWidth="1"/>
    <col min="7700" max="7700" width="24.28515625" style="276" customWidth="1"/>
    <col min="7701" max="7701" width="22.28515625" style="276" customWidth="1"/>
    <col min="7702" max="7702" width="23.7109375" style="276" customWidth="1"/>
    <col min="7703" max="7703" width="21.28515625" style="276" bestFit="1" customWidth="1"/>
    <col min="7704" max="7704" width="21.5703125" style="276" bestFit="1" customWidth="1"/>
    <col min="7705" max="7937" width="9.140625" style="276"/>
    <col min="7938" max="7938" width="91.7109375" style="276" customWidth="1"/>
    <col min="7939" max="7948" width="0" style="276" hidden="1" customWidth="1"/>
    <col min="7949" max="7949" width="20.42578125" style="276" customWidth="1"/>
    <col min="7950" max="7950" width="24.5703125" style="276" customWidth="1"/>
    <col min="7951" max="7951" width="24" style="276" customWidth="1"/>
    <col min="7952" max="7952" width="24.7109375" style="276" customWidth="1"/>
    <col min="7953" max="7953" width="21.85546875" style="276" customWidth="1"/>
    <col min="7954" max="7954" width="15" style="276" customWidth="1"/>
    <col min="7955" max="7955" width="22" style="276" customWidth="1"/>
    <col min="7956" max="7956" width="24.28515625" style="276" customWidth="1"/>
    <col min="7957" max="7957" width="22.28515625" style="276" customWidth="1"/>
    <col min="7958" max="7958" width="23.7109375" style="276" customWidth="1"/>
    <col min="7959" max="7959" width="21.28515625" style="276" bestFit="1" customWidth="1"/>
    <col min="7960" max="7960" width="21.5703125" style="276" bestFit="1" customWidth="1"/>
    <col min="7961" max="8193" width="9.140625" style="276"/>
    <col min="8194" max="8194" width="91.7109375" style="276" customWidth="1"/>
    <col min="8195" max="8204" width="0" style="276" hidden="1" customWidth="1"/>
    <col min="8205" max="8205" width="20.42578125" style="276" customWidth="1"/>
    <col min="8206" max="8206" width="24.5703125" style="276" customWidth="1"/>
    <col min="8207" max="8207" width="24" style="276" customWidth="1"/>
    <col min="8208" max="8208" width="24.7109375" style="276" customWidth="1"/>
    <col min="8209" max="8209" width="21.85546875" style="276" customWidth="1"/>
    <col min="8210" max="8210" width="15" style="276" customWidth="1"/>
    <col min="8211" max="8211" width="22" style="276" customWidth="1"/>
    <col min="8212" max="8212" width="24.28515625" style="276" customWidth="1"/>
    <col min="8213" max="8213" width="22.28515625" style="276" customWidth="1"/>
    <col min="8214" max="8214" width="23.7109375" style="276" customWidth="1"/>
    <col min="8215" max="8215" width="21.28515625" style="276" bestFit="1" customWidth="1"/>
    <col min="8216" max="8216" width="21.5703125" style="276" bestFit="1" customWidth="1"/>
    <col min="8217" max="8449" width="9.140625" style="276"/>
    <col min="8450" max="8450" width="91.7109375" style="276" customWidth="1"/>
    <col min="8451" max="8460" width="0" style="276" hidden="1" customWidth="1"/>
    <col min="8461" max="8461" width="20.42578125" style="276" customWidth="1"/>
    <col min="8462" max="8462" width="24.5703125" style="276" customWidth="1"/>
    <col min="8463" max="8463" width="24" style="276" customWidth="1"/>
    <col min="8464" max="8464" width="24.7109375" style="276" customWidth="1"/>
    <col min="8465" max="8465" width="21.85546875" style="276" customWidth="1"/>
    <col min="8466" max="8466" width="15" style="276" customWidth="1"/>
    <col min="8467" max="8467" width="22" style="276" customWidth="1"/>
    <col min="8468" max="8468" width="24.28515625" style="276" customWidth="1"/>
    <col min="8469" max="8469" width="22.28515625" style="276" customWidth="1"/>
    <col min="8470" max="8470" width="23.7109375" style="276" customWidth="1"/>
    <col min="8471" max="8471" width="21.28515625" style="276" bestFit="1" customWidth="1"/>
    <col min="8472" max="8472" width="21.5703125" style="276" bestFit="1" customWidth="1"/>
    <col min="8473" max="8705" width="9.140625" style="276"/>
    <col min="8706" max="8706" width="91.7109375" style="276" customWidth="1"/>
    <col min="8707" max="8716" width="0" style="276" hidden="1" customWidth="1"/>
    <col min="8717" max="8717" width="20.42578125" style="276" customWidth="1"/>
    <col min="8718" max="8718" width="24.5703125" style="276" customWidth="1"/>
    <col min="8719" max="8719" width="24" style="276" customWidth="1"/>
    <col min="8720" max="8720" width="24.7109375" style="276" customWidth="1"/>
    <col min="8721" max="8721" width="21.85546875" style="276" customWidth="1"/>
    <col min="8722" max="8722" width="15" style="276" customWidth="1"/>
    <col min="8723" max="8723" width="22" style="276" customWidth="1"/>
    <col min="8724" max="8724" width="24.28515625" style="276" customWidth="1"/>
    <col min="8725" max="8725" width="22.28515625" style="276" customWidth="1"/>
    <col min="8726" max="8726" width="23.7109375" style="276" customWidth="1"/>
    <col min="8727" max="8727" width="21.28515625" style="276" bestFit="1" customWidth="1"/>
    <col min="8728" max="8728" width="21.5703125" style="276" bestFit="1" customWidth="1"/>
    <col min="8729" max="8961" width="9.140625" style="276"/>
    <col min="8962" max="8962" width="91.7109375" style="276" customWidth="1"/>
    <col min="8963" max="8972" width="0" style="276" hidden="1" customWidth="1"/>
    <col min="8973" max="8973" width="20.42578125" style="276" customWidth="1"/>
    <col min="8974" max="8974" width="24.5703125" style="276" customWidth="1"/>
    <col min="8975" max="8975" width="24" style="276" customWidth="1"/>
    <col min="8976" max="8976" width="24.7109375" style="276" customWidth="1"/>
    <col min="8977" max="8977" width="21.85546875" style="276" customWidth="1"/>
    <col min="8978" max="8978" width="15" style="276" customWidth="1"/>
    <col min="8979" max="8979" width="22" style="276" customWidth="1"/>
    <col min="8980" max="8980" width="24.28515625" style="276" customWidth="1"/>
    <col min="8981" max="8981" width="22.28515625" style="276" customWidth="1"/>
    <col min="8982" max="8982" width="23.7109375" style="276" customWidth="1"/>
    <col min="8983" max="8983" width="21.28515625" style="276" bestFit="1" customWidth="1"/>
    <col min="8984" max="8984" width="21.5703125" style="276" bestFit="1" customWidth="1"/>
    <col min="8985" max="9217" width="9.140625" style="276"/>
    <col min="9218" max="9218" width="91.7109375" style="276" customWidth="1"/>
    <col min="9219" max="9228" width="0" style="276" hidden="1" customWidth="1"/>
    <col min="9229" max="9229" width="20.42578125" style="276" customWidth="1"/>
    <col min="9230" max="9230" width="24.5703125" style="276" customWidth="1"/>
    <col min="9231" max="9231" width="24" style="276" customWidth="1"/>
    <col min="9232" max="9232" width="24.7109375" style="276" customWidth="1"/>
    <col min="9233" max="9233" width="21.85546875" style="276" customWidth="1"/>
    <col min="9234" max="9234" width="15" style="276" customWidth="1"/>
    <col min="9235" max="9235" width="22" style="276" customWidth="1"/>
    <col min="9236" max="9236" width="24.28515625" style="276" customWidth="1"/>
    <col min="9237" max="9237" width="22.28515625" style="276" customWidth="1"/>
    <col min="9238" max="9238" width="23.7109375" style="276" customWidth="1"/>
    <col min="9239" max="9239" width="21.28515625" style="276" bestFit="1" customWidth="1"/>
    <col min="9240" max="9240" width="21.5703125" style="276" bestFit="1" customWidth="1"/>
    <col min="9241" max="9473" width="9.140625" style="276"/>
    <col min="9474" max="9474" width="91.7109375" style="276" customWidth="1"/>
    <col min="9475" max="9484" width="0" style="276" hidden="1" customWidth="1"/>
    <col min="9485" max="9485" width="20.42578125" style="276" customWidth="1"/>
    <col min="9486" max="9486" width="24.5703125" style="276" customWidth="1"/>
    <col min="9487" max="9487" width="24" style="276" customWidth="1"/>
    <col min="9488" max="9488" width="24.7109375" style="276" customWidth="1"/>
    <col min="9489" max="9489" width="21.85546875" style="276" customWidth="1"/>
    <col min="9490" max="9490" width="15" style="276" customWidth="1"/>
    <col min="9491" max="9491" width="22" style="276" customWidth="1"/>
    <col min="9492" max="9492" width="24.28515625" style="276" customWidth="1"/>
    <col min="9493" max="9493" width="22.28515625" style="276" customWidth="1"/>
    <col min="9494" max="9494" width="23.7109375" style="276" customWidth="1"/>
    <col min="9495" max="9495" width="21.28515625" style="276" bestFit="1" customWidth="1"/>
    <col min="9496" max="9496" width="21.5703125" style="276" bestFit="1" customWidth="1"/>
    <col min="9497" max="9729" width="9.140625" style="276"/>
    <col min="9730" max="9730" width="91.7109375" style="276" customWidth="1"/>
    <col min="9731" max="9740" width="0" style="276" hidden="1" customWidth="1"/>
    <col min="9741" max="9741" width="20.42578125" style="276" customWidth="1"/>
    <col min="9742" max="9742" width="24.5703125" style="276" customWidth="1"/>
    <col min="9743" max="9743" width="24" style="276" customWidth="1"/>
    <col min="9744" max="9744" width="24.7109375" style="276" customWidth="1"/>
    <col min="9745" max="9745" width="21.85546875" style="276" customWidth="1"/>
    <col min="9746" max="9746" width="15" style="276" customWidth="1"/>
    <col min="9747" max="9747" width="22" style="276" customWidth="1"/>
    <col min="9748" max="9748" width="24.28515625" style="276" customWidth="1"/>
    <col min="9749" max="9749" width="22.28515625" style="276" customWidth="1"/>
    <col min="9750" max="9750" width="23.7109375" style="276" customWidth="1"/>
    <col min="9751" max="9751" width="21.28515625" style="276" bestFit="1" customWidth="1"/>
    <col min="9752" max="9752" width="21.5703125" style="276" bestFit="1" customWidth="1"/>
    <col min="9753" max="9985" width="9.140625" style="276"/>
    <col min="9986" max="9986" width="91.7109375" style="276" customWidth="1"/>
    <col min="9987" max="9996" width="0" style="276" hidden="1" customWidth="1"/>
    <col min="9997" max="9997" width="20.42578125" style="276" customWidth="1"/>
    <col min="9998" max="9998" width="24.5703125" style="276" customWidth="1"/>
    <col min="9999" max="9999" width="24" style="276" customWidth="1"/>
    <col min="10000" max="10000" width="24.7109375" style="276" customWidth="1"/>
    <col min="10001" max="10001" width="21.85546875" style="276" customWidth="1"/>
    <col min="10002" max="10002" width="15" style="276" customWidth="1"/>
    <col min="10003" max="10003" width="22" style="276" customWidth="1"/>
    <col min="10004" max="10004" width="24.28515625" style="276" customWidth="1"/>
    <col min="10005" max="10005" width="22.28515625" style="276" customWidth="1"/>
    <col min="10006" max="10006" width="23.7109375" style="276" customWidth="1"/>
    <col min="10007" max="10007" width="21.28515625" style="276" bestFit="1" customWidth="1"/>
    <col min="10008" max="10008" width="21.5703125" style="276" bestFit="1" customWidth="1"/>
    <col min="10009" max="10241" width="9.140625" style="276"/>
    <col min="10242" max="10242" width="91.7109375" style="276" customWidth="1"/>
    <col min="10243" max="10252" width="0" style="276" hidden="1" customWidth="1"/>
    <col min="10253" max="10253" width="20.42578125" style="276" customWidth="1"/>
    <col min="10254" max="10254" width="24.5703125" style="276" customWidth="1"/>
    <col min="10255" max="10255" width="24" style="276" customWidth="1"/>
    <col min="10256" max="10256" width="24.7109375" style="276" customWidth="1"/>
    <col min="10257" max="10257" width="21.85546875" style="276" customWidth="1"/>
    <col min="10258" max="10258" width="15" style="276" customWidth="1"/>
    <col min="10259" max="10259" width="22" style="276" customWidth="1"/>
    <col min="10260" max="10260" width="24.28515625" style="276" customWidth="1"/>
    <col min="10261" max="10261" width="22.28515625" style="276" customWidth="1"/>
    <col min="10262" max="10262" width="23.7109375" style="276" customWidth="1"/>
    <col min="10263" max="10263" width="21.28515625" style="276" bestFit="1" customWidth="1"/>
    <col min="10264" max="10264" width="21.5703125" style="276" bestFit="1" customWidth="1"/>
    <col min="10265" max="10497" width="9.140625" style="276"/>
    <col min="10498" max="10498" width="91.7109375" style="276" customWidth="1"/>
    <col min="10499" max="10508" width="0" style="276" hidden="1" customWidth="1"/>
    <col min="10509" max="10509" width="20.42578125" style="276" customWidth="1"/>
    <col min="10510" max="10510" width="24.5703125" style="276" customWidth="1"/>
    <col min="10511" max="10511" width="24" style="276" customWidth="1"/>
    <col min="10512" max="10512" width="24.7109375" style="276" customWidth="1"/>
    <col min="10513" max="10513" width="21.85546875" style="276" customWidth="1"/>
    <col min="10514" max="10514" width="15" style="276" customWidth="1"/>
    <col min="10515" max="10515" width="22" style="276" customWidth="1"/>
    <col min="10516" max="10516" width="24.28515625" style="276" customWidth="1"/>
    <col min="10517" max="10517" width="22.28515625" style="276" customWidth="1"/>
    <col min="10518" max="10518" width="23.7109375" style="276" customWidth="1"/>
    <col min="10519" max="10519" width="21.28515625" style="276" bestFit="1" customWidth="1"/>
    <col min="10520" max="10520" width="21.5703125" style="276" bestFit="1" customWidth="1"/>
    <col min="10521" max="10753" width="9.140625" style="276"/>
    <col min="10754" max="10754" width="91.7109375" style="276" customWidth="1"/>
    <col min="10755" max="10764" width="0" style="276" hidden="1" customWidth="1"/>
    <col min="10765" max="10765" width="20.42578125" style="276" customWidth="1"/>
    <col min="10766" max="10766" width="24.5703125" style="276" customWidth="1"/>
    <col min="10767" max="10767" width="24" style="276" customWidth="1"/>
    <col min="10768" max="10768" width="24.7109375" style="276" customWidth="1"/>
    <col min="10769" max="10769" width="21.85546875" style="276" customWidth="1"/>
    <col min="10770" max="10770" width="15" style="276" customWidth="1"/>
    <col min="10771" max="10771" width="22" style="276" customWidth="1"/>
    <col min="10772" max="10772" width="24.28515625" style="276" customWidth="1"/>
    <col min="10773" max="10773" width="22.28515625" style="276" customWidth="1"/>
    <col min="10774" max="10774" width="23.7109375" style="276" customWidth="1"/>
    <col min="10775" max="10775" width="21.28515625" style="276" bestFit="1" customWidth="1"/>
    <col min="10776" max="10776" width="21.5703125" style="276" bestFit="1" customWidth="1"/>
    <col min="10777" max="11009" width="9.140625" style="276"/>
    <col min="11010" max="11010" width="91.7109375" style="276" customWidth="1"/>
    <col min="11011" max="11020" width="0" style="276" hidden="1" customWidth="1"/>
    <col min="11021" max="11021" width="20.42578125" style="276" customWidth="1"/>
    <col min="11022" max="11022" width="24.5703125" style="276" customWidth="1"/>
    <col min="11023" max="11023" width="24" style="276" customWidth="1"/>
    <col min="11024" max="11024" width="24.7109375" style="276" customWidth="1"/>
    <col min="11025" max="11025" width="21.85546875" style="276" customWidth="1"/>
    <col min="11026" max="11026" width="15" style="276" customWidth="1"/>
    <col min="11027" max="11027" width="22" style="276" customWidth="1"/>
    <col min="11028" max="11028" width="24.28515625" style="276" customWidth="1"/>
    <col min="11029" max="11029" width="22.28515625" style="276" customWidth="1"/>
    <col min="11030" max="11030" width="23.7109375" style="276" customWidth="1"/>
    <col min="11031" max="11031" width="21.28515625" style="276" bestFit="1" customWidth="1"/>
    <col min="11032" max="11032" width="21.5703125" style="276" bestFit="1" customWidth="1"/>
    <col min="11033" max="11265" width="9.140625" style="276"/>
    <col min="11266" max="11266" width="91.7109375" style="276" customWidth="1"/>
    <col min="11267" max="11276" width="0" style="276" hidden="1" customWidth="1"/>
    <col min="11277" max="11277" width="20.42578125" style="276" customWidth="1"/>
    <col min="11278" max="11278" width="24.5703125" style="276" customWidth="1"/>
    <col min="11279" max="11279" width="24" style="276" customWidth="1"/>
    <col min="11280" max="11280" width="24.7109375" style="276" customWidth="1"/>
    <col min="11281" max="11281" width="21.85546875" style="276" customWidth="1"/>
    <col min="11282" max="11282" width="15" style="276" customWidth="1"/>
    <col min="11283" max="11283" width="22" style="276" customWidth="1"/>
    <col min="11284" max="11284" width="24.28515625" style="276" customWidth="1"/>
    <col min="11285" max="11285" width="22.28515625" style="276" customWidth="1"/>
    <col min="11286" max="11286" width="23.7109375" style="276" customWidth="1"/>
    <col min="11287" max="11287" width="21.28515625" style="276" bestFit="1" customWidth="1"/>
    <col min="11288" max="11288" width="21.5703125" style="276" bestFit="1" customWidth="1"/>
    <col min="11289" max="11521" width="9.140625" style="276"/>
    <col min="11522" max="11522" width="91.7109375" style="276" customWidth="1"/>
    <col min="11523" max="11532" width="0" style="276" hidden="1" customWidth="1"/>
    <col min="11533" max="11533" width="20.42578125" style="276" customWidth="1"/>
    <col min="11534" max="11534" width="24.5703125" style="276" customWidth="1"/>
    <col min="11535" max="11535" width="24" style="276" customWidth="1"/>
    <col min="11536" max="11536" width="24.7109375" style="276" customWidth="1"/>
    <col min="11537" max="11537" width="21.85546875" style="276" customWidth="1"/>
    <col min="11538" max="11538" width="15" style="276" customWidth="1"/>
    <col min="11539" max="11539" width="22" style="276" customWidth="1"/>
    <col min="11540" max="11540" width="24.28515625" style="276" customWidth="1"/>
    <col min="11541" max="11541" width="22.28515625" style="276" customWidth="1"/>
    <col min="11542" max="11542" width="23.7109375" style="276" customWidth="1"/>
    <col min="11543" max="11543" width="21.28515625" style="276" bestFit="1" customWidth="1"/>
    <col min="11544" max="11544" width="21.5703125" style="276" bestFit="1" customWidth="1"/>
    <col min="11545" max="11777" width="9.140625" style="276"/>
    <col min="11778" max="11778" width="91.7109375" style="276" customWidth="1"/>
    <col min="11779" max="11788" width="0" style="276" hidden="1" customWidth="1"/>
    <col min="11789" max="11789" width="20.42578125" style="276" customWidth="1"/>
    <col min="11790" max="11790" width="24.5703125" style="276" customWidth="1"/>
    <col min="11791" max="11791" width="24" style="276" customWidth="1"/>
    <col min="11792" max="11792" width="24.7109375" style="276" customWidth="1"/>
    <col min="11793" max="11793" width="21.85546875" style="276" customWidth="1"/>
    <col min="11794" max="11794" width="15" style="276" customWidth="1"/>
    <col min="11795" max="11795" width="22" style="276" customWidth="1"/>
    <col min="11796" max="11796" width="24.28515625" style="276" customWidth="1"/>
    <col min="11797" max="11797" width="22.28515625" style="276" customWidth="1"/>
    <col min="11798" max="11798" width="23.7109375" style="276" customWidth="1"/>
    <col min="11799" max="11799" width="21.28515625" style="276" bestFit="1" customWidth="1"/>
    <col min="11800" max="11800" width="21.5703125" style="276" bestFit="1" customWidth="1"/>
    <col min="11801" max="12033" width="9.140625" style="276"/>
    <col min="12034" max="12034" width="91.7109375" style="276" customWidth="1"/>
    <col min="12035" max="12044" width="0" style="276" hidden="1" customWidth="1"/>
    <col min="12045" max="12045" width="20.42578125" style="276" customWidth="1"/>
    <col min="12046" max="12046" width="24.5703125" style="276" customWidth="1"/>
    <col min="12047" max="12047" width="24" style="276" customWidth="1"/>
    <col min="12048" max="12048" width="24.7109375" style="276" customWidth="1"/>
    <col min="12049" max="12049" width="21.85546875" style="276" customWidth="1"/>
    <col min="12050" max="12050" width="15" style="276" customWidth="1"/>
    <col min="12051" max="12051" width="22" style="276" customWidth="1"/>
    <col min="12052" max="12052" width="24.28515625" style="276" customWidth="1"/>
    <col min="12053" max="12053" width="22.28515625" style="276" customWidth="1"/>
    <col min="12054" max="12054" width="23.7109375" style="276" customWidth="1"/>
    <col min="12055" max="12055" width="21.28515625" style="276" bestFit="1" customWidth="1"/>
    <col min="12056" max="12056" width="21.5703125" style="276" bestFit="1" customWidth="1"/>
    <col min="12057" max="12289" width="9.140625" style="276"/>
    <col min="12290" max="12290" width="91.7109375" style="276" customWidth="1"/>
    <col min="12291" max="12300" width="0" style="276" hidden="1" customWidth="1"/>
    <col min="12301" max="12301" width="20.42578125" style="276" customWidth="1"/>
    <col min="12302" max="12302" width="24.5703125" style="276" customWidth="1"/>
    <col min="12303" max="12303" width="24" style="276" customWidth="1"/>
    <col min="12304" max="12304" width="24.7109375" style="276" customWidth="1"/>
    <col min="12305" max="12305" width="21.85546875" style="276" customWidth="1"/>
    <col min="12306" max="12306" width="15" style="276" customWidth="1"/>
    <col min="12307" max="12307" width="22" style="276" customWidth="1"/>
    <col min="12308" max="12308" width="24.28515625" style="276" customWidth="1"/>
    <col min="12309" max="12309" width="22.28515625" style="276" customWidth="1"/>
    <col min="12310" max="12310" width="23.7109375" style="276" customWidth="1"/>
    <col min="12311" max="12311" width="21.28515625" style="276" bestFit="1" customWidth="1"/>
    <col min="12312" max="12312" width="21.5703125" style="276" bestFit="1" customWidth="1"/>
    <col min="12313" max="12545" width="9.140625" style="276"/>
    <col min="12546" max="12546" width="91.7109375" style="276" customWidth="1"/>
    <col min="12547" max="12556" width="0" style="276" hidden="1" customWidth="1"/>
    <col min="12557" max="12557" width="20.42578125" style="276" customWidth="1"/>
    <col min="12558" max="12558" width="24.5703125" style="276" customWidth="1"/>
    <col min="12559" max="12559" width="24" style="276" customWidth="1"/>
    <col min="12560" max="12560" width="24.7109375" style="276" customWidth="1"/>
    <col min="12561" max="12561" width="21.85546875" style="276" customWidth="1"/>
    <col min="12562" max="12562" width="15" style="276" customWidth="1"/>
    <col min="12563" max="12563" width="22" style="276" customWidth="1"/>
    <col min="12564" max="12564" width="24.28515625" style="276" customWidth="1"/>
    <col min="12565" max="12565" width="22.28515625" style="276" customWidth="1"/>
    <col min="12566" max="12566" width="23.7109375" style="276" customWidth="1"/>
    <col min="12567" max="12567" width="21.28515625" style="276" bestFit="1" customWidth="1"/>
    <col min="12568" max="12568" width="21.5703125" style="276" bestFit="1" customWidth="1"/>
    <col min="12569" max="12801" width="9.140625" style="276"/>
    <col min="12802" max="12802" width="91.7109375" style="276" customWidth="1"/>
    <col min="12803" max="12812" width="0" style="276" hidden="1" customWidth="1"/>
    <col min="12813" max="12813" width="20.42578125" style="276" customWidth="1"/>
    <col min="12814" max="12814" width="24.5703125" style="276" customWidth="1"/>
    <col min="12815" max="12815" width="24" style="276" customWidth="1"/>
    <col min="12816" max="12816" width="24.7109375" style="276" customWidth="1"/>
    <col min="12817" max="12817" width="21.85546875" style="276" customWidth="1"/>
    <col min="12818" max="12818" width="15" style="276" customWidth="1"/>
    <col min="12819" max="12819" width="22" style="276" customWidth="1"/>
    <col min="12820" max="12820" width="24.28515625" style="276" customWidth="1"/>
    <col min="12821" max="12821" width="22.28515625" style="276" customWidth="1"/>
    <col min="12822" max="12822" width="23.7109375" style="276" customWidth="1"/>
    <col min="12823" max="12823" width="21.28515625" style="276" bestFit="1" customWidth="1"/>
    <col min="12824" max="12824" width="21.5703125" style="276" bestFit="1" customWidth="1"/>
    <col min="12825" max="13057" width="9.140625" style="276"/>
    <col min="13058" max="13058" width="91.7109375" style="276" customWidth="1"/>
    <col min="13059" max="13068" width="0" style="276" hidden="1" customWidth="1"/>
    <col min="13069" max="13069" width="20.42578125" style="276" customWidth="1"/>
    <col min="13070" max="13070" width="24.5703125" style="276" customWidth="1"/>
    <col min="13071" max="13071" width="24" style="276" customWidth="1"/>
    <col min="13072" max="13072" width="24.7109375" style="276" customWidth="1"/>
    <col min="13073" max="13073" width="21.85546875" style="276" customWidth="1"/>
    <col min="13074" max="13074" width="15" style="276" customWidth="1"/>
    <col min="13075" max="13075" width="22" style="276" customWidth="1"/>
    <col min="13076" max="13076" width="24.28515625" style="276" customWidth="1"/>
    <col min="13077" max="13077" width="22.28515625" style="276" customWidth="1"/>
    <col min="13078" max="13078" width="23.7109375" style="276" customWidth="1"/>
    <col min="13079" max="13079" width="21.28515625" style="276" bestFit="1" customWidth="1"/>
    <col min="13080" max="13080" width="21.5703125" style="276" bestFit="1" customWidth="1"/>
    <col min="13081" max="13313" width="9.140625" style="276"/>
    <col min="13314" max="13314" width="91.7109375" style="276" customWidth="1"/>
    <col min="13315" max="13324" width="0" style="276" hidden="1" customWidth="1"/>
    <col min="13325" max="13325" width="20.42578125" style="276" customWidth="1"/>
    <col min="13326" max="13326" width="24.5703125" style="276" customWidth="1"/>
    <col min="13327" max="13327" width="24" style="276" customWidth="1"/>
    <col min="13328" max="13328" width="24.7109375" style="276" customWidth="1"/>
    <col min="13329" max="13329" width="21.85546875" style="276" customWidth="1"/>
    <col min="13330" max="13330" width="15" style="276" customWidth="1"/>
    <col min="13331" max="13331" width="22" style="276" customWidth="1"/>
    <col min="13332" max="13332" width="24.28515625" style="276" customWidth="1"/>
    <col min="13333" max="13333" width="22.28515625" style="276" customWidth="1"/>
    <col min="13334" max="13334" width="23.7109375" style="276" customWidth="1"/>
    <col min="13335" max="13335" width="21.28515625" style="276" bestFit="1" customWidth="1"/>
    <col min="13336" max="13336" width="21.5703125" style="276" bestFit="1" customWidth="1"/>
    <col min="13337" max="13569" width="9.140625" style="276"/>
    <col min="13570" max="13570" width="91.7109375" style="276" customWidth="1"/>
    <col min="13571" max="13580" width="0" style="276" hidden="1" customWidth="1"/>
    <col min="13581" max="13581" width="20.42578125" style="276" customWidth="1"/>
    <col min="13582" max="13582" width="24.5703125" style="276" customWidth="1"/>
    <col min="13583" max="13583" width="24" style="276" customWidth="1"/>
    <col min="13584" max="13584" width="24.7109375" style="276" customWidth="1"/>
    <col min="13585" max="13585" width="21.85546875" style="276" customWidth="1"/>
    <col min="13586" max="13586" width="15" style="276" customWidth="1"/>
    <col min="13587" max="13587" width="22" style="276" customWidth="1"/>
    <col min="13588" max="13588" width="24.28515625" style="276" customWidth="1"/>
    <col min="13589" max="13589" width="22.28515625" style="276" customWidth="1"/>
    <col min="13590" max="13590" width="23.7109375" style="276" customWidth="1"/>
    <col min="13591" max="13591" width="21.28515625" style="276" bestFit="1" customWidth="1"/>
    <col min="13592" max="13592" width="21.5703125" style="276" bestFit="1" customWidth="1"/>
    <col min="13593" max="13825" width="9.140625" style="276"/>
    <col min="13826" max="13826" width="91.7109375" style="276" customWidth="1"/>
    <col min="13827" max="13836" width="0" style="276" hidden="1" customWidth="1"/>
    <col min="13837" max="13837" width="20.42578125" style="276" customWidth="1"/>
    <col min="13838" max="13838" width="24.5703125" style="276" customWidth="1"/>
    <col min="13839" max="13839" width="24" style="276" customWidth="1"/>
    <col min="13840" max="13840" width="24.7109375" style="276" customWidth="1"/>
    <col min="13841" max="13841" width="21.85546875" style="276" customWidth="1"/>
    <col min="13842" max="13842" width="15" style="276" customWidth="1"/>
    <col min="13843" max="13843" width="22" style="276" customWidth="1"/>
    <col min="13844" max="13844" width="24.28515625" style="276" customWidth="1"/>
    <col min="13845" max="13845" width="22.28515625" style="276" customWidth="1"/>
    <col min="13846" max="13846" width="23.7109375" style="276" customWidth="1"/>
    <col min="13847" max="13847" width="21.28515625" style="276" bestFit="1" customWidth="1"/>
    <col min="13848" max="13848" width="21.5703125" style="276" bestFit="1" customWidth="1"/>
    <col min="13849" max="14081" width="9.140625" style="276"/>
    <col min="14082" max="14082" width="91.7109375" style="276" customWidth="1"/>
    <col min="14083" max="14092" width="0" style="276" hidden="1" customWidth="1"/>
    <col min="14093" max="14093" width="20.42578125" style="276" customWidth="1"/>
    <col min="14094" max="14094" width="24.5703125" style="276" customWidth="1"/>
    <col min="14095" max="14095" width="24" style="276" customWidth="1"/>
    <col min="14096" max="14096" width="24.7109375" style="276" customWidth="1"/>
    <col min="14097" max="14097" width="21.85546875" style="276" customWidth="1"/>
    <col min="14098" max="14098" width="15" style="276" customWidth="1"/>
    <col min="14099" max="14099" width="22" style="276" customWidth="1"/>
    <col min="14100" max="14100" width="24.28515625" style="276" customWidth="1"/>
    <col min="14101" max="14101" width="22.28515625" style="276" customWidth="1"/>
    <col min="14102" max="14102" width="23.7109375" style="276" customWidth="1"/>
    <col min="14103" max="14103" width="21.28515625" style="276" bestFit="1" customWidth="1"/>
    <col min="14104" max="14104" width="21.5703125" style="276" bestFit="1" customWidth="1"/>
    <col min="14105" max="14337" width="9.140625" style="276"/>
    <col min="14338" max="14338" width="91.7109375" style="276" customWidth="1"/>
    <col min="14339" max="14348" width="0" style="276" hidden="1" customWidth="1"/>
    <col min="14349" max="14349" width="20.42578125" style="276" customWidth="1"/>
    <col min="14350" max="14350" width="24.5703125" style="276" customWidth="1"/>
    <col min="14351" max="14351" width="24" style="276" customWidth="1"/>
    <col min="14352" max="14352" width="24.7109375" style="276" customWidth="1"/>
    <col min="14353" max="14353" width="21.85546875" style="276" customWidth="1"/>
    <col min="14354" max="14354" width="15" style="276" customWidth="1"/>
    <col min="14355" max="14355" width="22" style="276" customWidth="1"/>
    <col min="14356" max="14356" width="24.28515625" style="276" customWidth="1"/>
    <col min="14357" max="14357" width="22.28515625" style="276" customWidth="1"/>
    <col min="14358" max="14358" width="23.7109375" style="276" customWidth="1"/>
    <col min="14359" max="14359" width="21.28515625" style="276" bestFit="1" customWidth="1"/>
    <col min="14360" max="14360" width="21.5703125" style="276" bestFit="1" customWidth="1"/>
    <col min="14361" max="14593" width="9.140625" style="276"/>
    <col min="14594" max="14594" width="91.7109375" style="276" customWidth="1"/>
    <col min="14595" max="14604" width="0" style="276" hidden="1" customWidth="1"/>
    <col min="14605" max="14605" width="20.42578125" style="276" customWidth="1"/>
    <col min="14606" max="14606" width="24.5703125" style="276" customWidth="1"/>
    <col min="14607" max="14607" width="24" style="276" customWidth="1"/>
    <col min="14608" max="14608" width="24.7109375" style="276" customWidth="1"/>
    <col min="14609" max="14609" width="21.85546875" style="276" customWidth="1"/>
    <col min="14610" max="14610" width="15" style="276" customWidth="1"/>
    <col min="14611" max="14611" width="22" style="276" customWidth="1"/>
    <col min="14612" max="14612" width="24.28515625" style="276" customWidth="1"/>
    <col min="14613" max="14613" width="22.28515625" style="276" customWidth="1"/>
    <col min="14614" max="14614" width="23.7109375" style="276" customWidth="1"/>
    <col min="14615" max="14615" width="21.28515625" style="276" bestFit="1" customWidth="1"/>
    <col min="14616" max="14616" width="21.5703125" style="276" bestFit="1" customWidth="1"/>
    <col min="14617" max="14849" width="9.140625" style="276"/>
    <col min="14850" max="14850" width="91.7109375" style="276" customWidth="1"/>
    <col min="14851" max="14860" width="0" style="276" hidden="1" customWidth="1"/>
    <col min="14861" max="14861" width="20.42578125" style="276" customWidth="1"/>
    <col min="14862" max="14862" width="24.5703125" style="276" customWidth="1"/>
    <col min="14863" max="14863" width="24" style="276" customWidth="1"/>
    <col min="14864" max="14864" width="24.7109375" style="276" customWidth="1"/>
    <col min="14865" max="14865" width="21.85546875" style="276" customWidth="1"/>
    <col min="14866" max="14866" width="15" style="276" customWidth="1"/>
    <col min="14867" max="14867" width="22" style="276" customWidth="1"/>
    <col min="14868" max="14868" width="24.28515625" style="276" customWidth="1"/>
    <col min="14869" max="14869" width="22.28515625" style="276" customWidth="1"/>
    <col min="14870" max="14870" width="23.7109375" style="276" customWidth="1"/>
    <col min="14871" max="14871" width="21.28515625" style="276" bestFit="1" customWidth="1"/>
    <col min="14872" max="14872" width="21.5703125" style="276" bestFit="1" customWidth="1"/>
    <col min="14873" max="15105" width="9.140625" style="276"/>
    <col min="15106" max="15106" width="91.7109375" style="276" customWidth="1"/>
    <col min="15107" max="15116" width="0" style="276" hidden="1" customWidth="1"/>
    <col min="15117" max="15117" width="20.42578125" style="276" customWidth="1"/>
    <col min="15118" max="15118" width="24.5703125" style="276" customWidth="1"/>
    <col min="15119" max="15119" width="24" style="276" customWidth="1"/>
    <col min="15120" max="15120" width="24.7109375" style="276" customWidth="1"/>
    <col min="15121" max="15121" width="21.85546875" style="276" customWidth="1"/>
    <col min="15122" max="15122" width="15" style="276" customWidth="1"/>
    <col min="15123" max="15123" width="22" style="276" customWidth="1"/>
    <col min="15124" max="15124" width="24.28515625" style="276" customWidth="1"/>
    <col min="15125" max="15125" width="22.28515625" style="276" customWidth="1"/>
    <col min="15126" max="15126" width="23.7109375" style="276" customWidth="1"/>
    <col min="15127" max="15127" width="21.28515625" style="276" bestFit="1" customWidth="1"/>
    <col min="15128" max="15128" width="21.5703125" style="276" bestFit="1" customWidth="1"/>
    <col min="15129" max="15361" width="9.140625" style="276"/>
    <col min="15362" max="15362" width="91.7109375" style="276" customWidth="1"/>
    <col min="15363" max="15372" width="0" style="276" hidden="1" customWidth="1"/>
    <col min="15373" max="15373" width="20.42578125" style="276" customWidth="1"/>
    <col min="15374" max="15374" width="24.5703125" style="276" customWidth="1"/>
    <col min="15375" max="15375" width="24" style="276" customWidth="1"/>
    <col min="15376" max="15376" width="24.7109375" style="276" customWidth="1"/>
    <col min="15377" max="15377" width="21.85546875" style="276" customWidth="1"/>
    <col min="15378" max="15378" width="15" style="276" customWidth="1"/>
    <col min="15379" max="15379" width="22" style="276" customWidth="1"/>
    <col min="15380" max="15380" width="24.28515625" style="276" customWidth="1"/>
    <col min="15381" max="15381" width="22.28515625" style="276" customWidth="1"/>
    <col min="15382" max="15382" width="23.7109375" style="276" customWidth="1"/>
    <col min="15383" max="15383" width="21.28515625" style="276" bestFit="1" customWidth="1"/>
    <col min="15384" max="15384" width="21.5703125" style="276" bestFit="1" customWidth="1"/>
    <col min="15385" max="15617" width="9.140625" style="276"/>
    <col min="15618" max="15618" width="91.7109375" style="276" customWidth="1"/>
    <col min="15619" max="15628" width="0" style="276" hidden="1" customWidth="1"/>
    <col min="15629" max="15629" width="20.42578125" style="276" customWidth="1"/>
    <col min="15630" max="15630" width="24.5703125" style="276" customWidth="1"/>
    <col min="15631" max="15631" width="24" style="276" customWidth="1"/>
    <col min="15632" max="15632" width="24.7109375" style="276" customWidth="1"/>
    <col min="15633" max="15633" width="21.85546875" style="276" customWidth="1"/>
    <col min="15634" max="15634" width="15" style="276" customWidth="1"/>
    <col min="15635" max="15635" width="22" style="276" customWidth="1"/>
    <col min="15636" max="15636" width="24.28515625" style="276" customWidth="1"/>
    <col min="15637" max="15637" width="22.28515625" style="276" customWidth="1"/>
    <col min="15638" max="15638" width="23.7109375" style="276" customWidth="1"/>
    <col min="15639" max="15639" width="21.28515625" style="276" bestFit="1" customWidth="1"/>
    <col min="15640" max="15640" width="21.5703125" style="276" bestFit="1" customWidth="1"/>
    <col min="15641" max="15873" width="9.140625" style="276"/>
    <col min="15874" max="15874" width="91.7109375" style="276" customWidth="1"/>
    <col min="15875" max="15884" width="0" style="276" hidden="1" customWidth="1"/>
    <col min="15885" max="15885" width="20.42578125" style="276" customWidth="1"/>
    <col min="15886" max="15886" width="24.5703125" style="276" customWidth="1"/>
    <col min="15887" max="15887" width="24" style="276" customWidth="1"/>
    <col min="15888" max="15888" width="24.7109375" style="276" customWidth="1"/>
    <col min="15889" max="15889" width="21.85546875" style="276" customWidth="1"/>
    <col min="15890" max="15890" width="15" style="276" customWidth="1"/>
    <col min="15891" max="15891" width="22" style="276" customWidth="1"/>
    <col min="15892" max="15892" width="24.28515625" style="276" customWidth="1"/>
    <col min="15893" max="15893" width="22.28515625" style="276" customWidth="1"/>
    <col min="15894" max="15894" width="23.7109375" style="276" customWidth="1"/>
    <col min="15895" max="15895" width="21.28515625" style="276" bestFit="1" customWidth="1"/>
    <col min="15896" max="15896" width="21.5703125" style="276" bestFit="1" customWidth="1"/>
    <col min="15897" max="16129" width="9.140625" style="276"/>
    <col min="16130" max="16130" width="91.7109375" style="276" customWidth="1"/>
    <col min="16131" max="16140" width="0" style="276" hidden="1" customWidth="1"/>
    <col min="16141" max="16141" width="20.42578125" style="276" customWidth="1"/>
    <col min="16142" max="16142" width="24.5703125" style="276" customWidth="1"/>
    <col min="16143" max="16143" width="24" style="276" customWidth="1"/>
    <col min="16144" max="16144" width="24.7109375" style="276" customWidth="1"/>
    <col min="16145" max="16145" width="21.85546875" style="276" customWidth="1"/>
    <col min="16146" max="16146" width="15" style="276" customWidth="1"/>
    <col min="16147" max="16147" width="22" style="276" customWidth="1"/>
    <col min="16148" max="16148" width="24.28515625" style="276" customWidth="1"/>
    <col min="16149" max="16149" width="22.28515625" style="276" customWidth="1"/>
    <col min="16150" max="16150" width="23.7109375" style="276" customWidth="1"/>
    <col min="16151" max="16151" width="21.28515625" style="276" bestFit="1" customWidth="1"/>
    <col min="16152" max="16152" width="21.5703125" style="276" bestFit="1" customWidth="1"/>
    <col min="16153" max="16384" width="9.140625" style="276"/>
  </cols>
  <sheetData>
    <row r="1" spans="1:22" ht="23.25">
      <c r="A1" s="499" t="s">
        <v>266</v>
      </c>
      <c r="B1" s="499"/>
    </row>
    <row r="2" spans="1:22" ht="22.5">
      <c r="A2" s="500" t="s">
        <v>267</v>
      </c>
      <c r="B2" s="500"/>
    </row>
    <row r="4" spans="1:22" ht="20.25">
      <c r="A4" s="501" t="s">
        <v>268</v>
      </c>
      <c r="B4" s="501"/>
      <c r="C4" s="501"/>
      <c r="D4" s="501"/>
      <c r="E4" s="501"/>
      <c r="F4" s="501"/>
      <c r="G4" s="501"/>
      <c r="H4" s="501"/>
      <c r="I4" s="501"/>
      <c r="J4" s="501"/>
      <c r="K4" s="501"/>
      <c r="L4" s="501"/>
      <c r="M4" s="501"/>
      <c r="N4" s="501"/>
      <c r="O4" s="501"/>
      <c r="P4" s="501"/>
      <c r="Q4" s="501"/>
      <c r="R4" s="501"/>
      <c r="S4" s="501"/>
      <c r="T4" s="501"/>
      <c r="U4" s="501"/>
      <c r="V4" s="501"/>
    </row>
    <row r="5" spans="1:22" ht="20.25">
      <c r="A5" s="502" t="s">
        <v>269</v>
      </c>
      <c r="B5" s="502"/>
      <c r="C5" s="502"/>
      <c r="D5" s="502"/>
      <c r="E5" s="502"/>
      <c r="F5" s="502"/>
      <c r="G5" s="502"/>
      <c r="H5" s="502"/>
      <c r="I5" s="502"/>
      <c r="J5" s="502"/>
      <c r="K5" s="502"/>
      <c r="L5" s="502"/>
      <c r="M5" s="502"/>
      <c r="N5" s="502"/>
      <c r="O5" s="502"/>
      <c r="P5" s="502"/>
      <c r="Q5" s="502"/>
      <c r="R5" s="502"/>
      <c r="S5" s="502"/>
      <c r="T5" s="502"/>
      <c r="U5" s="502"/>
      <c r="V5" s="502"/>
    </row>
    <row r="8" spans="1:22">
      <c r="A8" s="277"/>
    </row>
    <row r="9" spans="1:22" ht="22.5">
      <c r="A9" s="500" t="s">
        <v>270</v>
      </c>
      <c r="B9" s="500"/>
      <c r="C9" s="500"/>
      <c r="D9" s="500"/>
      <c r="E9" s="500"/>
      <c r="F9" s="500"/>
      <c r="G9" s="500"/>
      <c r="H9" s="500"/>
      <c r="I9" s="500"/>
      <c r="J9" s="500"/>
      <c r="K9" s="500"/>
      <c r="L9" s="500"/>
      <c r="M9" s="500"/>
      <c r="N9" s="500"/>
      <c r="O9" s="500"/>
      <c r="P9" s="500"/>
      <c r="Q9" s="500"/>
      <c r="R9" s="500"/>
      <c r="S9" s="500"/>
      <c r="T9" s="500"/>
      <c r="U9" s="500"/>
      <c r="V9" s="500"/>
    </row>
    <row r="10" spans="1:22" ht="20.25">
      <c r="A10" s="502" t="s">
        <v>271</v>
      </c>
      <c r="B10" s="502"/>
      <c r="C10" s="502"/>
      <c r="D10" s="502"/>
      <c r="E10" s="502"/>
      <c r="F10" s="502"/>
      <c r="G10" s="502"/>
      <c r="H10" s="502"/>
      <c r="I10" s="502"/>
      <c r="J10" s="502"/>
      <c r="K10" s="502"/>
      <c r="L10" s="502"/>
      <c r="M10" s="502"/>
      <c r="N10" s="502"/>
      <c r="O10" s="502"/>
      <c r="P10" s="502"/>
      <c r="Q10" s="502"/>
      <c r="R10" s="502"/>
      <c r="S10" s="502"/>
      <c r="T10" s="502"/>
      <c r="U10" s="502"/>
      <c r="V10" s="502"/>
    </row>
    <row r="11" spans="1:22">
      <c r="A11" s="278"/>
    </row>
    <row r="12" spans="1:22">
      <c r="V12" s="279" t="s">
        <v>272</v>
      </c>
    </row>
    <row r="13" spans="1:22">
      <c r="A13" s="498" t="s">
        <v>273</v>
      </c>
      <c r="B13" s="498" t="s">
        <v>120</v>
      </c>
      <c r="C13" s="498" t="s">
        <v>274</v>
      </c>
      <c r="D13" s="498" t="s">
        <v>275</v>
      </c>
      <c r="E13" s="498"/>
      <c r="F13" s="498" t="s">
        <v>276</v>
      </c>
      <c r="G13" s="498" t="s">
        <v>277</v>
      </c>
      <c r="H13" s="498" t="s">
        <v>278</v>
      </c>
      <c r="I13" s="498"/>
      <c r="J13" s="498"/>
      <c r="K13" s="498"/>
      <c r="L13" s="498"/>
      <c r="M13" s="498"/>
      <c r="N13" s="498" t="s">
        <v>279</v>
      </c>
      <c r="O13" s="498"/>
      <c r="P13" s="498"/>
      <c r="Q13" s="498"/>
      <c r="R13" s="498"/>
      <c r="S13" s="498"/>
      <c r="T13" s="498" t="s">
        <v>280</v>
      </c>
      <c r="U13" s="498" t="s">
        <v>281</v>
      </c>
      <c r="V13" s="498" t="s">
        <v>282</v>
      </c>
    </row>
    <row r="14" spans="1:22">
      <c r="A14" s="498"/>
      <c r="B14" s="498"/>
      <c r="C14" s="498"/>
      <c r="D14" s="498"/>
      <c r="E14" s="498"/>
      <c r="F14" s="498"/>
      <c r="G14" s="498"/>
      <c r="H14" s="498" t="s">
        <v>283</v>
      </c>
      <c r="I14" s="503" t="s">
        <v>284</v>
      </c>
      <c r="J14" s="503"/>
      <c r="K14" s="503"/>
      <c r="L14" s="498" t="s">
        <v>285</v>
      </c>
      <c r="M14" s="498" t="s">
        <v>286</v>
      </c>
      <c r="N14" s="498" t="s">
        <v>287</v>
      </c>
      <c r="O14" s="498" t="s">
        <v>284</v>
      </c>
      <c r="P14" s="498"/>
      <c r="Q14" s="280"/>
      <c r="R14" s="498" t="s">
        <v>288</v>
      </c>
      <c r="S14" s="498" t="s">
        <v>286</v>
      </c>
      <c r="T14" s="498"/>
      <c r="U14" s="498"/>
      <c r="V14" s="498"/>
    </row>
    <row r="15" spans="1:22">
      <c r="A15" s="498"/>
      <c r="B15" s="498"/>
      <c r="C15" s="498"/>
      <c r="D15" s="281"/>
      <c r="E15" s="281"/>
      <c r="F15" s="498"/>
      <c r="G15" s="498"/>
      <c r="H15" s="498"/>
      <c r="I15" s="280"/>
      <c r="J15" s="280"/>
      <c r="K15" s="280"/>
      <c r="L15" s="498"/>
      <c r="M15" s="498"/>
      <c r="N15" s="498"/>
      <c r="O15" s="281"/>
      <c r="P15" s="281"/>
      <c r="Q15" s="280"/>
      <c r="R15" s="498"/>
      <c r="S15" s="498"/>
      <c r="T15" s="498"/>
      <c r="U15" s="498"/>
      <c r="V15" s="498"/>
    </row>
    <row r="16" spans="1:22" ht="75">
      <c r="A16" s="498"/>
      <c r="B16" s="498"/>
      <c r="C16" s="498"/>
      <c r="D16" s="281" t="s">
        <v>126</v>
      </c>
      <c r="E16" s="281" t="s">
        <v>289</v>
      </c>
      <c r="F16" s="498"/>
      <c r="G16" s="498"/>
      <c r="H16" s="498"/>
      <c r="I16" s="281" t="s">
        <v>126</v>
      </c>
      <c r="J16" s="281" t="s">
        <v>290</v>
      </c>
      <c r="K16" s="281" t="s">
        <v>291</v>
      </c>
      <c r="L16" s="498"/>
      <c r="M16" s="498"/>
      <c r="N16" s="498"/>
      <c r="O16" s="281" t="s">
        <v>126</v>
      </c>
      <c r="P16" s="281" t="s">
        <v>290</v>
      </c>
      <c r="Q16" s="281" t="s">
        <v>291</v>
      </c>
      <c r="R16" s="498"/>
      <c r="S16" s="498"/>
      <c r="T16" s="498"/>
      <c r="U16" s="498"/>
      <c r="V16" s="498"/>
    </row>
    <row r="17" spans="1:22">
      <c r="A17" s="281">
        <v>1</v>
      </c>
      <c r="B17" s="281">
        <v>2</v>
      </c>
      <c r="C17" s="281">
        <v>3</v>
      </c>
      <c r="D17" s="281">
        <v>4</v>
      </c>
      <c r="E17" s="281">
        <v>5</v>
      </c>
      <c r="F17" s="281">
        <v>6</v>
      </c>
      <c r="G17" s="281">
        <v>7</v>
      </c>
      <c r="H17" s="281">
        <v>8</v>
      </c>
      <c r="I17" s="281" t="s">
        <v>292</v>
      </c>
      <c r="J17" s="281">
        <v>10</v>
      </c>
      <c r="K17" s="281">
        <v>11</v>
      </c>
      <c r="L17" s="281">
        <v>12</v>
      </c>
      <c r="M17" s="281" t="s">
        <v>293</v>
      </c>
      <c r="N17" s="281">
        <v>14</v>
      </c>
      <c r="O17" s="281" t="s">
        <v>294</v>
      </c>
      <c r="P17" s="281">
        <v>16</v>
      </c>
      <c r="Q17" s="281">
        <v>17</v>
      </c>
      <c r="R17" s="281">
        <v>18</v>
      </c>
      <c r="S17" s="281" t="s">
        <v>295</v>
      </c>
      <c r="T17" s="281" t="s">
        <v>296</v>
      </c>
      <c r="U17" s="281" t="s">
        <v>297</v>
      </c>
      <c r="V17" s="281" t="s">
        <v>298</v>
      </c>
    </row>
    <row r="18" spans="1:22" s="286" customFormat="1">
      <c r="A18" s="282"/>
      <c r="B18" s="283" t="s">
        <v>69</v>
      </c>
      <c r="C18" s="284"/>
      <c r="D18" s="285"/>
      <c r="E18" s="285">
        <f>E19+E22</f>
        <v>17756114122</v>
      </c>
      <c r="F18" s="285">
        <f t="shared" ref="F18:U18" si="0">F19+F22</f>
        <v>47547559</v>
      </c>
      <c r="G18" s="285">
        <f t="shared" si="0"/>
        <v>17461977081</v>
      </c>
      <c r="H18" s="285">
        <f t="shared" si="0"/>
        <v>585882609</v>
      </c>
      <c r="I18" s="285"/>
      <c r="J18" s="285"/>
      <c r="K18" s="285"/>
      <c r="L18" s="285"/>
      <c r="M18" s="285">
        <f t="shared" si="0"/>
        <v>585882609</v>
      </c>
      <c r="N18" s="285">
        <f t="shared" si="0"/>
        <v>120900000000</v>
      </c>
      <c r="O18" s="285">
        <f t="shared" si="0"/>
        <v>59327292598</v>
      </c>
      <c r="P18" s="285">
        <f t="shared" si="0"/>
        <v>52649577529</v>
      </c>
      <c r="Q18" s="285">
        <f t="shared" si="0"/>
        <v>6677715069</v>
      </c>
      <c r="R18" s="285"/>
      <c r="S18" s="285">
        <f t="shared" si="0"/>
        <v>61572707402</v>
      </c>
      <c r="T18" s="285">
        <f t="shared" si="0"/>
        <v>70111554610</v>
      </c>
      <c r="U18" s="285">
        <f t="shared" si="0"/>
        <v>6924304551</v>
      </c>
      <c r="V18" s="285"/>
    </row>
    <row r="19" spans="1:22" s="286" customFormat="1">
      <c r="A19" s="287" t="s">
        <v>299</v>
      </c>
      <c r="B19" s="288" t="s">
        <v>300</v>
      </c>
      <c r="C19" s="289"/>
      <c r="D19" s="290"/>
      <c r="E19" s="290">
        <f>E20</f>
        <v>1036546560</v>
      </c>
      <c r="F19" s="290"/>
      <c r="G19" s="290">
        <f>G20</f>
        <v>1036546560</v>
      </c>
      <c r="H19" s="290"/>
      <c r="I19" s="290"/>
      <c r="J19" s="290"/>
      <c r="K19" s="290"/>
      <c r="L19" s="290"/>
      <c r="M19" s="290"/>
      <c r="N19" s="290">
        <f t="shared" ref="N19:T19" si="1">N20</f>
        <v>4743000000</v>
      </c>
      <c r="O19" s="290">
        <f t="shared" si="1"/>
        <v>4742634615</v>
      </c>
      <c r="P19" s="290">
        <f t="shared" si="1"/>
        <v>4742634615</v>
      </c>
      <c r="Q19" s="290"/>
      <c r="R19" s="290"/>
      <c r="S19" s="290">
        <f t="shared" si="1"/>
        <v>365385</v>
      </c>
      <c r="T19" s="290">
        <f t="shared" si="1"/>
        <v>5779181175</v>
      </c>
      <c r="U19" s="290"/>
      <c r="V19" s="290"/>
    </row>
    <row r="20" spans="1:22" s="294" customFormat="1">
      <c r="A20" s="291" t="s">
        <v>301</v>
      </c>
      <c r="B20" s="292" t="s">
        <v>302</v>
      </c>
      <c r="C20" s="291"/>
      <c r="D20" s="293"/>
      <c r="E20" s="293">
        <f t="shared" ref="E20:T20" si="2">E21</f>
        <v>1036546560</v>
      </c>
      <c r="F20" s="293"/>
      <c r="G20" s="293">
        <f t="shared" si="2"/>
        <v>1036546560</v>
      </c>
      <c r="H20" s="293"/>
      <c r="I20" s="293"/>
      <c r="J20" s="293"/>
      <c r="K20" s="293"/>
      <c r="L20" s="293"/>
      <c r="M20" s="293"/>
      <c r="N20" s="293">
        <f t="shared" si="2"/>
        <v>4743000000</v>
      </c>
      <c r="O20" s="293">
        <f t="shared" si="2"/>
        <v>4742634615</v>
      </c>
      <c r="P20" s="293">
        <f t="shared" si="2"/>
        <v>4742634615</v>
      </c>
      <c r="Q20" s="293"/>
      <c r="R20" s="293"/>
      <c r="S20" s="293">
        <f>S21</f>
        <v>365385</v>
      </c>
      <c r="T20" s="293">
        <f t="shared" si="2"/>
        <v>5779181175</v>
      </c>
      <c r="U20" s="293"/>
      <c r="V20" s="293"/>
    </row>
    <row r="21" spans="1:22" s="299" customFormat="1" ht="37.5">
      <c r="A21" s="295" t="s">
        <v>303</v>
      </c>
      <c r="B21" s="296" t="s">
        <v>304</v>
      </c>
      <c r="C21" s="297" t="s">
        <v>305</v>
      </c>
      <c r="D21" s="298">
        <v>10765465600</v>
      </c>
      <c r="E21" s="298">
        <v>1036546560</v>
      </c>
      <c r="F21" s="298"/>
      <c r="G21" s="298">
        <v>1036546560</v>
      </c>
      <c r="H21" s="298"/>
      <c r="I21" s="298"/>
      <c r="J21" s="298"/>
      <c r="K21" s="298"/>
      <c r="L21" s="298"/>
      <c r="M21" s="298"/>
      <c r="N21" s="298">
        <v>4743000000</v>
      </c>
      <c r="O21" s="298">
        <v>4742634615</v>
      </c>
      <c r="P21" s="298">
        <v>4742634615</v>
      </c>
      <c r="Q21" s="298"/>
      <c r="R21" s="298"/>
      <c r="S21" s="298">
        <v>365385</v>
      </c>
      <c r="T21" s="298">
        <v>5779181175</v>
      </c>
      <c r="U21" s="298"/>
      <c r="V21" s="298">
        <v>68067811761</v>
      </c>
    </row>
    <row r="22" spans="1:22" s="286" customFormat="1">
      <c r="A22" s="287" t="s">
        <v>306</v>
      </c>
      <c r="B22" s="288" t="s">
        <v>307</v>
      </c>
      <c r="C22" s="289"/>
      <c r="D22" s="290"/>
      <c r="E22" s="290">
        <f>E23</f>
        <v>16719567562</v>
      </c>
      <c r="F22" s="290">
        <f t="shared" ref="F22:U22" si="3">F23</f>
        <v>47547559</v>
      </c>
      <c r="G22" s="290">
        <f t="shared" si="3"/>
        <v>16425430521</v>
      </c>
      <c r="H22" s="290">
        <f t="shared" si="3"/>
        <v>585882609</v>
      </c>
      <c r="I22" s="290"/>
      <c r="J22" s="290"/>
      <c r="K22" s="290"/>
      <c r="L22" s="290"/>
      <c r="M22" s="290">
        <f t="shared" si="3"/>
        <v>585882609</v>
      </c>
      <c r="N22" s="290">
        <f t="shared" si="3"/>
        <v>116157000000</v>
      </c>
      <c r="O22" s="290">
        <f t="shared" si="3"/>
        <v>54584657983</v>
      </c>
      <c r="P22" s="290">
        <f t="shared" si="3"/>
        <v>47906942914</v>
      </c>
      <c r="Q22" s="290">
        <f t="shared" si="3"/>
        <v>6677715069</v>
      </c>
      <c r="R22" s="290"/>
      <c r="S22" s="290">
        <f t="shared" si="3"/>
        <v>61572342017</v>
      </c>
      <c r="T22" s="290">
        <f t="shared" si="3"/>
        <v>64332373435</v>
      </c>
      <c r="U22" s="290">
        <f t="shared" si="3"/>
        <v>6924304551</v>
      </c>
      <c r="V22" s="290"/>
    </row>
    <row r="23" spans="1:22" s="294" customFormat="1">
      <c r="A23" s="291" t="s">
        <v>301</v>
      </c>
      <c r="B23" s="300" t="s">
        <v>302</v>
      </c>
      <c r="C23" s="291"/>
      <c r="D23" s="293"/>
      <c r="E23" s="293">
        <f t="shared" ref="E23:U23" si="4">SUM(E24:E27)</f>
        <v>16719567562</v>
      </c>
      <c r="F23" s="293">
        <f t="shared" si="4"/>
        <v>47547559</v>
      </c>
      <c r="G23" s="293">
        <f t="shared" si="4"/>
        <v>16425430521</v>
      </c>
      <c r="H23" s="293">
        <f t="shared" si="4"/>
        <v>585882609</v>
      </c>
      <c r="I23" s="293"/>
      <c r="J23" s="293"/>
      <c r="K23" s="293"/>
      <c r="L23" s="293"/>
      <c r="M23" s="293">
        <f t="shared" si="4"/>
        <v>585882609</v>
      </c>
      <c r="N23" s="293">
        <f t="shared" si="4"/>
        <v>116157000000</v>
      </c>
      <c r="O23" s="293">
        <f t="shared" si="4"/>
        <v>54584657983</v>
      </c>
      <c r="P23" s="293">
        <f t="shared" si="4"/>
        <v>47906942914</v>
      </c>
      <c r="Q23" s="293">
        <f t="shared" si="4"/>
        <v>6677715069</v>
      </c>
      <c r="R23" s="293"/>
      <c r="S23" s="293">
        <f t="shared" si="4"/>
        <v>61572342017</v>
      </c>
      <c r="T23" s="293">
        <f t="shared" si="4"/>
        <v>64332373435</v>
      </c>
      <c r="U23" s="293">
        <f t="shared" si="4"/>
        <v>6924304551</v>
      </c>
      <c r="V23" s="293"/>
    </row>
    <row r="24" spans="1:22" s="305" customFormat="1" ht="37.5">
      <c r="A24" s="301" t="s">
        <v>303</v>
      </c>
      <c r="B24" s="302" t="s">
        <v>308</v>
      </c>
      <c r="C24" s="303" t="s">
        <v>309</v>
      </c>
      <c r="D24" s="298">
        <v>196316051318</v>
      </c>
      <c r="E24" s="304">
        <v>15642119553</v>
      </c>
      <c r="F24" s="304"/>
      <c r="G24" s="304">
        <v>15395530071</v>
      </c>
      <c r="H24" s="304">
        <v>585882609</v>
      </c>
      <c r="I24" s="304"/>
      <c r="J24" s="304"/>
      <c r="K24" s="304"/>
      <c r="L24" s="304"/>
      <c r="M24" s="304">
        <v>585882609</v>
      </c>
      <c r="N24" s="304">
        <v>82496000000</v>
      </c>
      <c r="O24" s="304">
        <v>41721355566</v>
      </c>
      <c r="P24" s="304">
        <v>37518555566</v>
      </c>
      <c r="Q24" s="304">
        <v>4202800000</v>
      </c>
      <c r="R24" s="304"/>
      <c r="S24" s="304">
        <v>40774644434</v>
      </c>
      <c r="T24" s="304">
        <v>52914085637</v>
      </c>
      <c r="U24" s="304">
        <v>4449389482</v>
      </c>
      <c r="V24" s="304">
        <v>383341470703</v>
      </c>
    </row>
    <row r="25" spans="1:22" s="305" customFormat="1">
      <c r="A25" s="301" t="s">
        <v>303</v>
      </c>
      <c r="B25" s="302" t="s">
        <v>310</v>
      </c>
      <c r="C25" s="303" t="s">
        <v>311</v>
      </c>
      <c r="D25" s="298">
        <v>92390301845</v>
      </c>
      <c r="E25" s="304">
        <v>492464192</v>
      </c>
      <c r="F25" s="304">
        <v>47547559</v>
      </c>
      <c r="G25" s="304">
        <v>444916633</v>
      </c>
      <c r="H25" s="304"/>
      <c r="I25" s="304"/>
      <c r="J25" s="304"/>
      <c r="K25" s="304"/>
      <c r="L25" s="304"/>
      <c r="M25" s="304"/>
      <c r="N25" s="304">
        <v>11000000000</v>
      </c>
      <c r="O25" s="304">
        <v>8049179394</v>
      </c>
      <c r="P25" s="304">
        <v>6004653925</v>
      </c>
      <c r="Q25" s="304">
        <v>2044525469</v>
      </c>
      <c r="R25" s="304"/>
      <c r="S25" s="304">
        <v>2950820606</v>
      </c>
      <c r="T25" s="304">
        <v>6449570558</v>
      </c>
      <c r="U25" s="304">
        <v>2044525469</v>
      </c>
      <c r="V25" s="304">
        <v>175879527575</v>
      </c>
    </row>
    <row r="26" spans="1:22" s="305" customFormat="1" ht="37.5">
      <c r="A26" s="301" t="s">
        <v>303</v>
      </c>
      <c r="B26" s="302" t="s">
        <v>312</v>
      </c>
      <c r="C26" s="303" t="s">
        <v>313</v>
      </c>
      <c r="D26" s="304">
        <v>5398606069</v>
      </c>
      <c r="E26" s="304"/>
      <c r="F26" s="304"/>
      <c r="G26" s="304"/>
      <c r="H26" s="304"/>
      <c r="I26" s="304"/>
      <c r="J26" s="304"/>
      <c r="K26" s="304"/>
      <c r="L26" s="304"/>
      <c r="M26" s="304"/>
      <c r="N26" s="304">
        <v>19661000000</v>
      </c>
      <c r="O26" s="304">
        <v>2712353683</v>
      </c>
      <c r="P26" s="304">
        <v>2281964083</v>
      </c>
      <c r="Q26" s="304">
        <v>430389600</v>
      </c>
      <c r="R26" s="304"/>
      <c r="S26" s="304">
        <v>16948646317</v>
      </c>
      <c r="T26" s="304">
        <v>2281964083</v>
      </c>
      <c r="U26" s="304">
        <v>430389600</v>
      </c>
      <c r="V26" s="304">
        <v>22447198942</v>
      </c>
    </row>
    <row r="27" spans="1:22" s="305" customFormat="1">
      <c r="A27" s="306" t="s">
        <v>303</v>
      </c>
      <c r="B27" s="307" t="s">
        <v>314</v>
      </c>
      <c r="C27" s="308" t="s">
        <v>315</v>
      </c>
      <c r="D27" s="309">
        <v>46957626383</v>
      </c>
      <c r="E27" s="309">
        <v>584983817</v>
      </c>
      <c r="F27" s="309"/>
      <c r="G27" s="309">
        <v>584983817</v>
      </c>
      <c r="H27" s="309"/>
      <c r="I27" s="309"/>
      <c r="J27" s="309"/>
      <c r="K27" s="309"/>
      <c r="L27" s="309"/>
      <c r="M27" s="309"/>
      <c r="N27" s="309">
        <v>3000000000</v>
      </c>
      <c r="O27" s="309">
        <v>2101769340</v>
      </c>
      <c r="P27" s="309">
        <v>2101769340</v>
      </c>
      <c r="Q27" s="309"/>
      <c r="R27" s="309"/>
      <c r="S27" s="309">
        <v>898230660</v>
      </c>
      <c r="T27" s="309">
        <v>2686753157</v>
      </c>
      <c r="U27" s="309"/>
      <c r="V27" s="309">
        <v>53909421994</v>
      </c>
    </row>
  </sheetData>
  <mergeCells count="25">
    <mergeCell ref="R14:R16"/>
    <mergeCell ref="S14:S16"/>
    <mergeCell ref="H13:M13"/>
    <mergeCell ref="N13:S13"/>
    <mergeCell ref="I14:K14"/>
    <mergeCell ref="L14:L16"/>
    <mergeCell ref="M14:M16"/>
    <mergeCell ref="N14:N16"/>
    <mergeCell ref="O14:P14"/>
    <mergeCell ref="G13:G16"/>
    <mergeCell ref="A1:B1"/>
    <mergeCell ref="A2:B2"/>
    <mergeCell ref="A4:V4"/>
    <mergeCell ref="A5:V5"/>
    <mergeCell ref="A9:V9"/>
    <mergeCell ref="A10:V10"/>
    <mergeCell ref="A13:A16"/>
    <mergeCell ref="B13:B16"/>
    <mergeCell ref="C13:C16"/>
    <mergeCell ref="D13:E14"/>
    <mergeCell ref="F13:F16"/>
    <mergeCell ref="T13:T16"/>
    <mergeCell ref="U13:U16"/>
    <mergeCell ref="V13:V16"/>
    <mergeCell ref="H14:H1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2"/>
  <sheetViews>
    <sheetView workbookViewId="0">
      <selection activeCell="E25" sqref="E25"/>
    </sheetView>
  </sheetViews>
  <sheetFormatPr defaultRowHeight="12.75"/>
  <cols>
    <col min="1" max="1" width="3.5703125" style="96" customWidth="1"/>
    <col min="2" max="2" width="28.7109375" style="96" customWidth="1"/>
    <col min="3" max="3" width="11.85546875" style="96" hidden="1" customWidth="1"/>
    <col min="4" max="4" width="2" style="96" hidden="1" customWidth="1"/>
    <col min="5" max="5" width="11.42578125" style="96" customWidth="1"/>
    <col min="6" max="6" width="12.5703125" style="96" customWidth="1"/>
    <col min="7" max="7" width="9.140625" style="96" hidden="1" customWidth="1"/>
    <col min="8" max="8" width="10" style="96" hidden="1" customWidth="1"/>
    <col min="9" max="10" width="9.140625" style="96" hidden="1" customWidth="1"/>
    <col min="11" max="11" width="10" style="96" hidden="1" customWidth="1"/>
    <col min="12" max="14" width="9.140625" style="96" hidden="1" customWidth="1"/>
    <col min="15" max="15" width="10" style="96" hidden="1" customWidth="1"/>
    <col min="16" max="17" width="9.140625" style="96" hidden="1" customWidth="1"/>
    <col min="18" max="18" width="10" style="96" hidden="1" customWidth="1"/>
    <col min="19" max="22" width="9.140625" style="96" hidden="1" customWidth="1"/>
    <col min="23" max="23" width="14" style="96" hidden="1" customWidth="1"/>
    <col min="24" max="24" width="12.28515625" style="96" hidden="1" customWidth="1"/>
    <col min="25" max="25" width="6.5703125" style="96" hidden="1" customWidth="1"/>
    <col min="26" max="26" width="9.7109375" style="96" hidden="1" customWidth="1"/>
    <col min="27" max="27" width="7.85546875" style="96" hidden="1" customWidth="1"/>
    <col min="28" max="28" width="6.5703125" style="96" hidden="1" customWidth="1"/>
    <col min="29" max="29" width="9" style="96" hidden="1" customWidth="1"/>
    <col min="30" max="30" width="8.7109375" style="96" hidden="1" customWidth="1"/>
    <col min="31" max="31" width="8" style="96" hidden="1" customWidth="1"/>
    <col min="32" max="32" width="7.28515625" style="96" hidden="1" customWidth="1"/>
    <col min="33" max="33" width="9.7109375" style="96" hidden="1" customWidth="1"/>
    <col min="34" max="34" width="10" style="96" hidden="1" customWidth="1"/>
    <col min="35" max="35" width="6.5703125" style="96" hidden="1" customWidth="1"/>
    <col min="36" max="36" width="9" style="96" hidden="1" customWidth="1"/>
    <col min="37" max="37" width="8.7109375" style="96" hidden="1" customWidth="1"/>
    <col min="38" max="38" width="8" style="96" hidden="1" customWidth="1"/>
    <col min="39" max="39" width="3.140625" style="96" hidden="1" customWidth="1"/>
    <col min="40" max="40" width="1.7109375" style="96" hidden="1" customWidth="1"/>
    <col min="41" max="41" width="10.7109375" style="96" customWidth="1"/>
    <col min="42" max="42" width="9.42578125" style="96" customWidth="1"/>
    <col min="43" max="43" width="8.42578125" style="96" hidden="1" customWidth="1"/>
    <col min="44" max="44" width="9" style="96" hidden="1" customWidth="1"/>
    <col min="45" max="45" width="8.7109375" style="96" hidden="1" customWidth="1"/>
    <col min="46" max="46" width="0.28515625" style="96" hidden="1" customWidth="1"/>
    <col min="47" max="47" width="12.42578125" style="96" customWidth="1"/>
    <col min="48" max="48" width="12.140625" style="96" customWidth="1"/>
    <col min="49" max="49" width="25.42578125" style="96" customWidth="1"/>
    <col min="50" max="50" width="7.85546875" style="96" bestFit="1" customWidth="1"/>
    <col min="51" max="51" width="10.140625" style="96" customWidth="1"/>
    <col min="52" max="52" width="7.28515625" style="96" customWidth="1"/>
    <col min="53" max="53" width="5.7109375" style="96" customWidth="1"/>
    <col min="54" max="54" width="4.85546875" style="96" customWidth="1"/>
    <col min="55" max="55" width="4.28515625" style="96" customWidth="1"/>
    <col min="56" max="58" width="4.85546875" style="96" customWidth="1"/>
    <col min="59" max="59" width="5.140625" style="96" customWidth="1"/>
    <col min="60" max="68" width="17.42578125" style="96" customWidth="1"/>
    <col min="69" max="73" width="3.42578125" style="96" bestFit="1" customWidth="1"/>
    <col min="74" max="75" width="3.85546875" style="96" bestFit="1" customWidth="1"/>
    <col min="76" max="76" width="2.85546875" style="96" bestFit="1" customWidth="1"/>
    <col min="77" max="77" width="2.42578125" style="96" bestFit="1" customWidth="1"/>
    <col min="78" max="78" width="3.42578125" style="96" bestFit="1" customWidth="1"/>
    <col min="79" max="82" width="2.42578125" style="96" bestFit="1" customWidth="1"/>
    <col min="83" max="83" width="4.140625" style="96" bestFit="1" customWidth="1"/>
    <col min="84" max="84" width="13.42578125" style="96" bestFit="1" customWidth="1"/>
    <col min="85" max="257" width="9.140625" style="96"/>
    <col min="258" max="258" width="3.5703125" style="96" customWidth="1"/>
    <col min="259" max="259" width="28.7109375" style="96" customWidth="1"/>
    <col min="260" max="261" width="0" style="96" hidden="1" customWidth="1"/>
    <col min="262" max="262" width="11.42578125" style="96" customWidth="1"/>
    <col min="263" max="263" width="12.5703125" style="96" customWidth="1"/>
    <col min="264" max="297" width="0" style="96" hidden="1" customWidth="1"/>
    <col min="298" max="298" width="10.7109375" style="96" customWidth="1"/>
    <col min="299" max="299" width="9.42578125" style="96" customWidth="1"/>
    <col min="300" max="303" width="0" style="96" hidden="1" customWidth="1"/>
    <col min="304" max="304" width="12.42578125" style="96" customWidth="1"/>
    <col min="305" max="305" width="12.140625" style="96" customWidth="1"/>
    <col min="306" max="306" width="25.42578125" style="96" customWidth="1"/>
    <col min="307" max="307" width="10.140625" style="96" customWidth="1"/>
    <col min="308" max="308" width="7.28515625" style="96" customWidth="1"/>
    <col min="309" max="309" width="5.7109375" style="96" customWidth="1"/>
    <col min="310" max="310" width="4.85546875" style="96" customWidth="1"/>
    <col min="311" max="311" width="4.28515625" style="96" customWidth="1"/>
    <col min="312" max="314" width="4.85546875" style="96" customWidth="1"/>
    <col min="315" max="315" width="5.140625" style="96" customWidth="1"/>
    <col min="316" max="324" width="17.42578125" style="96" customWidth="1"/>
    <col min="325" max="329" width="3.42578125" style="96" bestFit="1" customWidth="1"/>
    <col min="330" max="331" width="3.85546875" style="96" bestFit="1" customWidth="1"/>
    <col min="332" max="332" width="2.85546875" style="96" bestFit="1" customWidth="1"/>
    <col min="333" max="333" width="2.42578125" style="96" bestFit="1" customWidth="1"/>
    <col min="334" max="334" width="3.42578125" style="96" bestFit="1" customWidth="1"/>
    <col min="335" max="338" width="2.42578125" style="96" bestFit="1" customWidth="1"/>
    <col min="339" max="339" width="4.140625" style="96" bestFit="1" customWidth="1"/>
    <col min="340" max="340" width="13.42578125" style="96" bestFit="1" customWidth="1"/>
    <col min="341" max="513" width="9.140625" style="96"/>
    <col min="514" max="514" width="3.5703125" style="96" customWidth="1"/>
    <col min="515" max="515" width="28.7109375" style="96" customWidth="1"/>
    <col min="516" max="517" width="0" style="96" hidden="1" customWidth="1"/>
    <col min="518" max="518" width="11.42578125" style="96" customWidth="1"/>
    <col min="519" max="519" width="12.5703125" style="96" customWidth="1"/>
    <col min="520" max="553" width="0" style="96" hidden="1" customWidth="1"/>
    <col min="554" max="554" width="10.7109375" style="96" customWidth="1"/>
    <col min="555" max="555" width="9.42578125" style="96" customWidth="1"/>
    <col min="556" max="559" width="0" style="96" hidden="1" customWidth="1"/>
    <col min="560" max="560" width="12.42578125" style="96" customWidth="1"/>
    <col min="561" max="561" width="12.140625" style="96" customWidth="1"/>
    <col min="562" max="562" width="25.42578125" style="96" customWidth="1"/>
    <col min="563" max="563" width="10.140625" style="96" customWidth="1"/>
    <col min="564" max="564" width="7.28515625" style="96" customWidth="1"/>
    <col min="565" max="565" width="5.7109375" style="96" customWidth="1"/>
    <col min="566" max="566" width="4.85546875" style="96" customWidth="1"/>
    <col min="567" max="567" width="4.28515625" style="96" customWidth="1"/>
    <col min="568" max="570" width="4.85546875" style="96" customWidth="1"/>
    <col min="571" max="571" width="5.140625" style="96" customWidth="1"/>
    <col min="572" max="580" width="17.42578125" style="96" customWidth="1"/>
    <col min="581" max="585" width="3.42578125" style="96" bestFit="1" customWidth="1"/>
    <col min="586" max="587" width="3.85546875" style="96" bestFit="1" customWidth="1"/>
    <col min="588" max="588" width="2.85546875" style="96" bestFit="1" customWidth="1"/>
    <col min="589" max="589" width="2.42578125" style="96" bestFit="1" customWidth="1"/>
    <col min="590" max="590" width="3.42578125" style="96" bestFit="1" customWidth="1"/>
    <col min="591" max="594" width="2.42578125" style="96" bestFit="1" customWidth="1"/>
    <col min="595" max="595" width="4.140625" style="96" bestFit="1" customWidth="1"/>
    <col min="596" max="596" width="13.42578125" style="96" bestFit="1" customWidth="1"/>
    <col min="597" max="769" width="9.140625" style="96"/>
    <col min="770" max="770" width="3.5703125" style="96" customWidth="1"/>
    <col min="771" max="771" width="28.7109375" style="96" customWidth="1"/>
    <col min="772" max="773" width="0" style="96" hidden="1" customWidth="1"/>
    <col min="774" max="774" width="11.42578125" style="96" customWidth="1"/>
    <col min="775" max="775" width="12.5703125" style="96" customWidth="1"/>
    <col min="776" max="809" width="0" style="96" hidden="1" customWidth="1"/>
    <col min="810" max="810" width="10.7109375" style="96" customWidth="1"/>
    <col min="811" max="811" width="9.42578125" style="96" customWidth="1"/>
    <col min="812" max="815" width="0" style="96" hidden="1" customWidth="1"/>
    <col min="816" max="816" width="12.42578125" style="96" customWidth="1"/>
    <col min="817" max="817" width="12.140625" style="96" customWidth="1"/>
    <col min="818" max="818" width="25.42578125" style="96" customWidth="1"/>
    <col min="819" max="819" width="10.140625" style="96" customWidth="1"/>
    <col min="820" max="820" width="7.28515625" style="96" customWidth="1"/>
    <col min="821" max="821" width="5.7109375" style="96" customWidth="1"/>
    <col min="822" max="822" width="4.85546875" style="96" customWidth="1"/>
    <col min="823" max="823" width="4.28515625" style="96" customWidth="1"/>
    <col min="824" max="826" width="4.85546875" style="96" customWidth="1"/>
    <col min="827" max="827" width="5.140625" style="96" customWidth="1"/>
    <col min="828" max="836" width="17.42578125" style="96" customWidth="1"/>
    <col min="837" max="841" width="3.42578125" style="96" bestFit="1" customWidth="1"/>
    <col min="842" max="843" width="3.85546875" style="96" bestFit="1" customWidth="1"/>
    <col min="844" max="844" width="2.85546875" style="96" bestFit="1" customWidth="1"/>
    <col min="845" max="845" width="2.42578125" style="96" bestFit="1" customWidth="1"/>
    <col min="846" max="846" width="3.42578125" style="96" bestFit="1" customWidth="1"/>
    <col min="847" max="850" width="2.42578125" style="96" bestFit="1" customWidth="1"/>
    <col min="851" max="851" width="4.140625" style="96" bestFit="1" customWidth="1"/>
    <col min="852" max="852" width="13.42578125" style="96" bestFit="1" customWidth="1"/>
    <col min="853" max="1025" width="9.140625" style="96"/>
    <col min="1026" max="1026" width="3.5703125" style="96" customWidth="1"/>
    <col min="1027" max="1027" width="28.7109375" style="96" customWidth="1"/>
    <col min="1028" max="1029" width="0" style="96" hidden="1" customWidth="1"/>
    <col min="1030" max="1030" width="11.42578125" style="96" customWidth="1"/>
    <col min="1031" max="1031" width="12.5703125" style="96" customWidth="1"/>
    <col min="1032" max="1065" width="0" style="96" hidden="1" customWidth="1"/>
    <col min="1066" max="1066" width="10.7109375" style="96" customWidth="1"/>
    <col min="1067" max="1067" width="9.42578125" style="96" customWidth="1"/>
    <col min="1068" max="1071" width="0" style="96" hidden="1" customWidth="1"/>
    <col min="1072" max="1072" width="12.42578125" style="96" customWidth="1"/>
    <col min="1073" max="1073" width="12.140625" style="96" customWidth="1"/>
    <col min="1074" max="1074" width="25.42578125" style="96" customWidth="1"/>
    <col min="1075" max="1075" width="10.140625" style="96" customWidth="1"/>
    <col min="1076" max="1076" width="7.28515625" style="96" customWidth="1"/>
    <col min="1077" max="1077" width="5.7109375" style="96" customWidth="1"/>
    <col min="1078" max="1078" width="4.85546875" style="96" customWidth="1"/>
    <col min="1079" max="1079" width="4.28515625" style="96" customWidth="1"/>
    <col min="1080" max="1082" width="4.85546875" style="96" customWidth="1"/>
    <col min="1083" max="1083" width="5.140625" style="96" customWidth="1"/>
    <col min="1084" max="1092" width="17.42578125" style="96" customWidth="1"/>
    <col min="1093" max="1097" width="3.42578125" style="96" bestFit="1" customWidth="1"/>
    <col min="1098" max="1099" width="3.85546875" style="96" bestFit="1" customWidth="1"/>
    <col min="1100" max="1100" width="2.85546875" style="96" bestFit="1" customWidth="1"/>
    <col min="1101" max="1101" width="2.42578125" style="96" bestFit="1" customWidth="1"/>
    <col min="1102" max="1102" width="3.42578125" style="96" bestFit="1" customWidth="1"/>
    <col min="1103" max="1106" width="2.42578125" style="96" bestFit="1" customWidth="1"/>
    <col min="1107" max="1107" width="4.140625" style="96" bestFit="1" customWidth="1"/>
    <col min="1108" max="1108" width="13.42578125" style="96" bestFit="1" customWidth="1"/>
    <col min="1109" max="1281" width="9.140625" style="96"/>
    <col min="1282" max="1282" width="3.5703125" style="96" customWidth="1"/>
    <col min="1283" max="1283" width="28.7109375" style="96" customWidth="1"/>
    <col min="1284" max="1285" width="0" style="96" hidden="1" customWidth="1"/>
    <col min="1286" max="1286" width="11.42578125" style="96" customWidth="1"/>
    <col min="1287" max="1287" width="12.5703125" style="96" customWidth="1"/>
    <col min="1288" max="1321" width="0" style="96" hidden="1" customWidth="1"/>
    <col min="1322" max="1322" width="10.7109375" style="96" customWidth="1"/>
    <col min="1323" max="1323" width="9.42578125" style="96" customWidth="1"/>
    <col min="1324" max="1327" width="0" style="96" hidden="1" customWidth="1"/>
    <col min="1328" max="1328" width="12.42578125" style="96" customWidth="1"/>
    <col min="1329" max="1329" width="12.140625" style="96" customWidth="1"/>
    <col min="1330" max="1330" width="25.42578125" style="96" customWidth="1"/>
    <col min="1331" max="1331" width="10.140625" style="96" customWidth="1"/>
    <col min="1332" max="1332" width="7.28515625" style="96" customWidth="1"/>
    <col min="1333" max="1333" width="5.7109375" style="96" customWidth="1"/>
    <col min="1334" max="1334" width="4.85546875" style="96" customWidth="1"/>
    <col min="1335" max="1335" width="4.28515625" style="96" customWidth="1"/>
    <col min="1336" max="1338" width="4.85546875" style="96" customWidth="1"/>
    <col min="1339" max="1339" width="5.140625" style="96" customWidth="1"/>
    <col min="1340" max="1348" width="17.42578125" style="96" customWidth="1"/>
    <col min="1349" max="1353" width="3.42578125" style="96" bestFit="1" customWidth="1"/>
    <col min="1354" max="1355" width="3.85546875" style="96" bestFit="1" customWidth="1"/>
    <col min="1356" max="1356" width="2.85546875" style="96" bestFit="1" customWidth="1"/>
    <col min="1357" max="1357" width="2.42578125" style="96" bestFit="1" customWidth="1"/>
    <col min="1358" max="1358" width="3.42578125" style="96" bestFit="1" customWidth="1"/>
    <col min="1359" max="1362" width="2.42578125" style="96" bestFit="1" customWidth="1"/>
    <col min="1363" max="1363" width="4.140625" style="96" bestFit="1" customWidth="1"/>
    <col min="1364" max="1364" width="13.42578125" style="96" bestFit="1" customWidth="1"/>
    <col min="1365" max="1537" width="9.140625" style="96"/>
    <col min="1538" max="1538" width="3.5703125" style="96" customWidth="1"/>
    <col min="1539" max="1539" width="28.7109375" style="96" customWidth="1"/>
    <col min="1540" max="1541" width="0" style="96" hidden="1" customWidth="1"/>
    <col min="1542" max="1542" width="11.42578125" style="96" customWidth="1"/>
    <col min="1543" max="1543" width="12.5703125" style="96" customWidth="1"/>
    <col min="1544" max="1577" width="0" style="96" hidden="1" customWidth="1"/>
    <col min="1578" max="1578" width="10.7109375" style="96" customWidth="1"/>
    <col min="1579" max="1579" width="9.42578125" style="96" customWidth="1"/>
    <col min="1580" max="1583" width="0" style="96" hidden="1" customWidth="1"/>
    <col min="1584" max="1584" width="12.42578125" style="96" customWidth="1"/>
    <col min="1585" max="1585" width="12.140625" style="96" customWidth="1"/>
    <col min="1586" max="1586" width="25.42578125" style="96" customWidth="1"/>
    <col min="1587" max="1587" width="10.140625" style="96" customWidth="1"/>
    <col min="1588" max="1588" width="7.28515625" style="96" customWidth="1"/>
    <col min="1589" max="1589" width="5.7109375" style="96" customWidth="1"/>
    <col min="1590" max="1590" width="4.85546875" style="96" customWidth="1"/>
    <col min="1591" max="1591" width="4.28515625" style="96" customWidth="1"/>
    <col min="1592" max="1594" width="4.85546875" style="96" customWidth="1"/>
    <col min="1595" max="1595" width="5.140625" style="96" customWidth="1"/>
    <col min="1596" max="1604" width="17.42578125" style="96" customWidth="1"/>
    <col min="1605" max="1609" width="3.42578125" style="96" bestFit="1" customWidth="1"/>
    <col min="1610" max="1611" width="3.85546875" style="96" bestFit="1" customWidth="1"/>
    <col min="1612" max="1612" width="2.85546875" style="96" bestFit="1" customWidth="1"/>
    <col min="1613" max="1613" width="2.42578125" style="96" bestFit="1" customWidth="1"/>
    <col min="1614" max="1614" width="3.42578125" style="96" bestFit="1" customWidth="1"/>
    <col min="1615" max="1618" width="2.42578125" style="96" bestFit="1" customWidth="1"/>
    <col min="1619" max="1619" width="4.140625" style="96" bestFit="1" customWidth="1"/>
    <col min="1620" max="1620" width="13.42578125" style="96" bestFit="1" customWidth="1"/>
    <col min="1621" max="1793" width="9.140625" style="96"/>
    <col min="1794" max="1794" width="3.5703125" style="96" customWidth="1"/>
    <col min="1795" max="1795" width="28.7109375" style="96" customWidth="1"/>
    <col min="1796" max="1797" width="0" style="96" hidden="1" customWidth="1"/>
    <col min="1798" max="1798" width="11.42578125" style="96" customWidth="1"/>
    <col min="1799" max="1799" width="12.5703125" style="96" customWidth="1"/>
    <col min="1800" max="1833" width="0" style="96" hidden="1" customWidth="1"/>
    <col min="1834" max="1834" width="10.7109375" style="96" customWidth="1"/>
    <col min="1835" max="1835" width="9.42578125" style="96" customWidth="1"/>
    <col min="1836" max="1839" width="0" style="96" hidden="1" customWidth="1"/>
    <col min="1840" max="1840" width="12.42578125" style="96" customWidth="1"/>
    <col min="1841" max="1841" width="12.140625" style="96" customWidth="1"/>
    <col min="1842" max="1842" width="25.42578125" style="96" customWidth="1"/>
    <col min="1843" max="1843" width="10.140625" style="96" customWidth="1"/>
    <col min="1844" max="1844" width="7.28515625" style="96" customWidth="1"/>
    <col min="1845" max="1845" width="5.7109375" style="96" customWidth="1"/>
    <col min="1846" max="1846" width="4.85546875" style="96" customWidth="1"/>
    <col min="1847" max="1847" width="4.28515625" style="96" customWidth="1"/>
    <col min="1848" max="1850" width="4.85546875" style="96" customWidth="1"/>
    <col min="1851" max="1851" width="5.140625" style="96" customWidth="1"/>
    <col min="1852" max="1860" width="17.42578125" style="96" customWidth="1"/>
    <col min="1861" max="1865" width="3.42578125" style="96" bestFit="1" customWidth="1"/>
    <col min="1866" max="1867" width="3.85546875" style="96" bestFit="1" customWidth="1"/>
    <col min="1868" max="1868" width="2.85546875" style="96" bestFit="1" customWidth="1"/>
    <col min="1869" max="1869" width="2.42578125" style="96" bestFit="1" customWidth="1"/>
    <col min="1870" max="1870" width="3.42578125" style="96" bestFit="1" customWidth="1"/>
    <col min="1871" max="1874" width="2.42578125" style="96" bestFit="1" customWidth="1"/>
    <col min="1875" max="1875" width="4.140625" style="96" bestFit="1" customWidth="1"/>
    <col min="1876" max="1876" width="13.42578125" style="96" bestFit="1" customWidth="1"/>
    <col min="1877" max="2049" width="9.140625" style="96"/>
    <col min="2050" max="2050" width="3.5703125" style="96" customWidth="1"/>
    <col min="2051" max="2051" width="28.7109375" style="96" customWidth="1"/>
    <col min="2052" max="2053" width="0" style="96" hidden="1" customWidth="1"/>
    <col min="2054" max="2054" width="11.42578125" style="96" customWidth="1"/>
    <col min="2055" max="2055" width="12.5703125" style="96" customWidth="1"/>
    <col min="2056" max="2089" width="0" style="96" hidden="1" customWidth="1"/>
    <col min="2090" max="2090" width="10.7109375" style="96" customWidth="1"/>
    <col min="2091" max="2091" width="9.42578125" style="96" customWidth="1"/>
    <col min="2092" max="2095" width="0" style="96" hidden="1" customWidth="1"/>
    <col min="2096" max="2096" width="12.42578125" style="96" customWidth="1"/>
    <col min="2097" max="2097" width="12.140625" style="96" customWidth="1"/>
    <col min="2098" max="2098" width="25.42578125" style="96" customWidth="1"/>
    <col min="2099" max="2099" width="10.140625" style="96" customWidth="1"/>
    <col min="2100" max="2100" width="7.28515625" style="96" customWidth="1"/>
    <col min="2101" max="2101" width="5.7109375" style="96" customWidth="1"/>
    <col min="2102" max="2102" width="4.85546875" style="96" customWidth="1"/>
    <col min="2103" max="2103" width="4.28515625" style="96" customWidth="1"/>
    <col min="2104" max="2106" width="4.85546875" style="96" customWidth="1"/>
    <col min="2107" max="2107" width="5.140625" style="96" customWidth="1"/>
    <col min="2108" max="2116" width="17.42578125" style="96" customWidth="1"/>
    <col min="2117" max="2121" width="3.42578125" style="96" bestFit="1" customWidth="1"/>
    <col min="2122" max="2123" width="3.85546875" style="96" bestFit="1" customWidth="1"/>
    <col min="2124" max="2124" width="2.85546875" style="96" bestFit="1" customWidth="1"/>
    <col min="2125" max="2125" width="2.42578125" style="96" bestFit="1" customWidth="1"/>
    <col min="2126" max="2126" width="3.42578125" style="96" bestFit="1" customWidth="1"/>
    <col min="2127" max="2130" width="2.42578125" style="96" bestFit="1" customWidth="1"/>
    <col min="2131" max="2131" width="4.140625" style="96" bestFit="1" customWidth="1"/>
    <col min="2132" max="2132" width="13.42578125" style="96" bestFit="1" customWidth="1"/>
    <col min="2133" max="2305" width="9.140625" style="96"/>
    <col min="2306" max="2306" width="3.5703125" style="96" customWidth="1"/>
    <col min="2307" max="2307" width="28.7109375" style="96" customWidth="1"/>
    <col min="2308" max="2309" width="0" style="96" hidden="1" customWidth="1"/>
    <col min="2310" max="2310" width="11.42578125" style="96" customWidth="1"/>
    <col min="2311" max="2311" width="12.5703125" style="96" customWidth="1"/>
    <col min="2312" max="2345" width="0" style="96" hidden="1" customWidth="1"/>
    <col min="2346" max="2346" width="10.7109375" style="96" customWidth="1"/>
    <col min="2347" max="2347" width="9.42578125" style="96" customWidth="1"/>
    <col min="2348" max="2351" width="0" style="96" hidden="1" customWidth="1"/>
    <col min="2352" max="2352" width="12.42578125" style="96" customWidth="1"/>
    <col min="2353" max="2353" width="12.140625" style="96" customWidth="1"/>
    <col min="2354" max="2354" width="25.42578125" style="96" customWidth="1"/>
    <col min="2355" max="2355" width="10.140625" style="96" customWidth="1"/>
    <col min="2356" max="2356" width="7.28515625" style="96" customWidth="1"/>
    <col min="2357" max="2357" width="5.7109375" style="96" customWidth="1"/>
    <col min="2358" max="2358" width="4.85546875" style="96" customWidth="1"/>
    <col min="2359" max="2359" width="4.28515625" style="96" customWidth="1"/>
    <col min="2360" max="2362" width="4.85546875" style="96" customWidth="1"/>
    <col min="2363" max="2363" width="5.140625" style="96" customWidth="1"/>
    <col min="2364" max="2372" width="17.42578125" style="96" customWidth="1"/>
    <col min="2373" max="2377" width="3.42578125" style="96" bestFit="1" customWidth="1"/>
    <col min="2378" max="2379" width="3.85546875" style="96" bestFit="1" customWidth="1"/>
    <col min="2380" max="2380" width="2.85546875" style="96" bestFit="1" customWidth="1"/>
    <col min="2381" max="2381" width="2.42578125" style="96" bestFit="1" customWidth="1"/>
    <col min="2382" max="2382" width="3.42578125" style="96" bestFit="1" customWidth="1"/>
    <col min="2383" max="2386" width="2.42578125" style="96" bestFit="1" customWidth="1"/>
    <col min="2387" max="2387" width="4.140625" style="96" bestFit="1" customWidth="1"/>
    <col min="2388" max="2388" width="13.42578125" style="96" bestFit="1" customWidth="1"/>
    <col min="2389" max="2561" width="9.140625" style="96"/>
    <col min="2562" max="2562" width="3.5703125" style="96" customWidth="1"/>
    <col min="2563" max="2563" width="28.7109375" style="96" customWidth="1"/>
    <col min="2564" max="2565" width="0" style="96" hidden="1" customWidth="1"/>
    <col min="2566" max="2566" width="11.42578125" style="96" customWidth="1"/>
    <col min="2567" max="2567" width="12.5703125" style="96" customWidth="1"/>
    <col min="2568" max="2601" width="0" style="96" hidden="1" customWidth="1"/>
    <col min="2602" max="2602" width="10.7109375" style="96" customWidth="1"/>
    <col min="2603" max="2603" width="9.42578125" style="96" customWidth="1"/>
    <col min="2604" max="2607" width="0" style="96" hidden="1" customWidth="1"/>
    <col min="2608" max="2608" width="12.42578125" style="96" customWidth="1"/>
    <col min="2609" max="2609" width="12.140625" style="96" customWidth="1"/>
    <col min="2610" max="2610" width="25.42578125" style="96" customWidth="1"/>
    <col min="2611" max="2611" width="10.140625" style="96" customWidth="1"/>
    <col min="2612" max="2612" width="7.28515625" style="96" customWidth="1"/>
    <col min="2613" max="2613" width="5.7109375" style="96" customWidth="1"/>
    <col min="2614" max="2614" width="4.85546875" style="96" customWidth="1"/>
    <col min="2615" max="2615" width="4.28515625" style="96" customWidth="1"/>
    <col min="2616" max="2618" width="4.85546875" style="96" customWidth="1"/>
    <col min="2619" max="2619" width="5.140625" style="96" customWidth="1"/>
    <col min="2620" max="2628" width="17.42578125" style="96" customWidth="1"/>
    <col min="2629" max="2633" width="3.42578125" style="96" bestFit="1" customWidth="1"/>
    <col min="2634" max="2635" width="3.85546875" style="96" bestFit="1" customWidth="1"/>
    <col min="2636" max="2636" width="2.85546875" style="96" bestFit="1" customWidth="1"/>
    <col min="2637" max="2637" width="2.42578125" style="96" bestFit="1" customWidth="1"/>
    <col min="2638" max="2638" width="3.42578125" style="96" bestFit="1" customWidth="1"/>
    <col min="2639" max="2642" width="2.42578125" style="96" bestFit="1" customWidth="1"/>
    <col min="2643" max="2643" width="4.140625" style="96" bestFit="1" customWidth="1"/>
    <col min="2644" max="2644" width="13.42578125" style="96" bestFit="1" customWidth="1"/>
    <col min="2645" max="2817" width="9.140625" style="96"/>
    <col min="2818" max="2818" width="3.5703125" style="96" customWidth="1"/>
    <col min="2819" max="2819" width="28.7109375" style="96" customWidth="1"/>
    <col min="2820" max="2821" width="0" style="96" hidden="1" customWidth="1"/>
    <col min="2822" max="2822" width="11.42578125" style="96" customWidth="1"/>
    <col min="2823" max="2823" width="12.5703125" style="96" customWidth="1"/>
    <col min="2824" max="2857" width="0" style="96" hidden="1" customWidth="1"/>
    <col min="2858" max="2858" width="10.7109375" style="96" customWidth="1"/>
    <col min="2859" max="2859" width="9.42578125" style="96" customWidth="1"/>
    <col min="2860" max="2863" width="0" style="96" hidden="1" customWidth="1"/>
    <col min="2864" max="2864" width="12.42578125" style="96" customWidth="1"/>
    <col min="2865" max="2865" width="12.140625" style="96" customWidth="1"/>
    <col min="2866" max="2866" width="25.42578125" style="96" customWidth="1"/>
    <col min="2867" max="2867" width="10.140625" style="96" customWidth="1"/>
    <col min="2868" max="2868" width="7.28515625" style="96" customWidth="1"/>
    <col min="2869" max="2869" width="5.7109375" style="96" customWidth="1"/>
    <col min="2870" max="2870" width="4.85546875" style="96" customWidth="1"/>
    <col min="2871" max="2871" width="4.28515625" style="96" customWidth="1"/>
    <col min="2872" max="2874" width="4.85546875" style="96" customWidth="1"/>
    <col min="2875" max="2875" width="5.140625" style="96" customWidth="1"/>
    <col min="2876" max="2884" width="17.42578125" style="96" customWidth="1"/>
    <col min="2885" max="2889" width="3.42578125" style="96" bestFit="1" customWidth="1"/>
    <col min="2890" max="2891" width="3.85546875" style="96" bestFit="1" customWidth="1"/>
    <col min="2892" max="2892" width="2.85546875" style="96" bestFit="1" customWidth="1"/>
    <col min="2893" max="2893" width="2.42578125" style="96" bestFit="1" customWidth="1"/>
    <col min="2894" max="2894" width="3.42578125" style="96" bestFit="1" customWidth="1"/>
    <col min="2895" max="2898" width="2.42578125" style="96" bestFit="1" customWidth="1"/>
    <col min="2899" max="2899" width="4.140625" style="96" bestFit="1" customWidth="1"/>
    <col min="2900" max="2900" width="13.42578125" style="96" bestFit="1" customWidth="1"/>
    <col min="2901" max="3073" width="9.140625" style="96"/>
    <col min="3074" max="3074" width="3.5703125" style="96" customWidth="1"/>
    <col min="3075" max="3075" width="28.7109375" style="96" customWidth="1"/>
    <col min="3076" max="3077" width="0" style="96" hidden="1" customWidth="1"/>
    <col min="3078" max="3078" width="11.42578125" style="96" customWidth="1"/>
    <col min="3079" max="3079" width="12.5703125" style="96" customWidth="1"/>
    <col min="3080" max="3113" width="0" style="96" hidden="1" customWidth="1"/>
    <col min="3114" max="3114" width="10.7109375" style="96" customWidth="1"/>
    <col min="3115" max="3115" width="9.42578125" style="96" customWidth="1"/>
    <col min="3116" max="3119" width="0" style="96" hidden="1" customWidth="1"/>
    <col min="3120" max="3120" width="12.42578125" style="96" customWidth="1"/>
    <col min="3121" max="3121" width="12.140625" style="96" customWidth="1"/>
    <col min="3122" max="3122" width="25.42578125" style="96" customWidth="1"/>
    <col min="3123" max="3123" width="10.140625" style="96" customWidth="1"/>
    <col min="3124" max="3124" width="7.28515625" style="96" customWidth="1"/>
    <col min="3125" max="3125" width="5.7109375" style="96" customWidth="1"/>
    <col min="3126" max="3126" width="4.85546875" style="96" customWidth="1"/>
    <col min="3127" max="3127" width="4.28515625" style="96" customWidth="1"/>
    <col min="3128" max="3130" width="4.85546875" style="96" customWidth="1"/>
    <col min="3131" max="3131" width="5.140625" style="96" customWidth="1"/>
    <col min="3132" max="3140" width="17.42578125" style="96" customWidth="1"/>
    <col min="3141" max="3145" width="3.42578125" style="96" bestFit="1" customWidth="1"/>
    <col min="3146" max="3147" width="3.85546875" style="96" bestFit="1" customWidth="1"/>
    <col min="3148" max="3148" width="2.85546875" style="96" bestFit="1" customWidth="1"/>
    <col min="3149" max="3149" width="2.42578125" style="96" bestFit="1" customWidth="1"/>
    <col min="3150" max="3150" width="3.42578125" style="96" bestFit="1" customWidth="1"/>
    <col min="3151" max="3154" width="2.42578125" style="96" bestFit="1" customWidth="1"/>
    <col min="3155" max="3155" width="4.140625" style="96" bestFit="1" customWidth="1"/>
    <col min="3156" max="3156" width="13.42578125" style="96" bestFit="1" customWidth="1"/>
    <col min="3157" max="3329" width="9.140625" style="96"/>
    <col min="3330" max="3330" width="3.5703125" style="96" customWidth="1"/>
    <col min="3331" max="3331" width="28.7109375" style="96" customWidth="1"/>
    <col min="3332" max="3333" width="0" style="96" hidden="1" customWidth="1"/>
    <col min="3334" max="3334" width="11.42578125" style="96" customWidth="1"/>
    <col min="3335" max="3335" width="12.5703125" style="96" customWidth="1"/>
    <col min="3336" max="3369" width="0" style="96" hidden="1" customWidth="1"/>
    <col min="3370" max="3370" width="10.7109375" style="96" customWidth="1"/>
    <col min="3371" max="3371" width="9.42578125" style="96" customWidth="1"/>
    <col min="3372" max="3375" width="0" style="96" hidden="1" customWidth="1"/>
    <col min="3376" max="3376" width="12.42578125" style="96" customWidth="1"/>
    <col min="3377" max="3377" width="12.140625" style="96" customWidth="1"/>
    <col min="3378" max="3378" width="25.42578125" style="96" customWidth="1"/>
    <col min="3379" max="3379" width="10.140625" style="96" customWidth="1"/>
    <col min="3380" max="3380" width="7.28515625" style="96" customWidth="1"/>
    <col min="3381" max="3381" width="5.7109375" style="96" customWidth="1"/>
    <col min="3382" max="3382" width="4.85546875" style="96" customWidth="1"/>
    <col min="3383" max="3383" width="4.28515625" style="96" customWidth="1"/>
    <col min="3384" max="3386" width="4.85546875" style="96" customWidth="1"/>
    <col min="3387" max="3387" width="5.140625" style="96" customWidth="1"/>
    <col min="3388" max="3396" width="17.42578125" style="96" customWidth="1"/>
    <col min="3397" max="3401" width="3.42578125" style="96" bestFit="1" customWidth="1"/>
    <col min="3402" max="3403" width="3.85546875" style="96" bestFit="1" customWidth="1"/>
    <col min="3404" max="3404" width="2.85546875" style="96" bestFit="1" customWidth="1"/>
    <col min="3405" max="3405" width="2.42578125" style="96" bestFit="1" customWidth="1"/>
    <col min="3406" max="3406" width="3.42578125" style="96" bestFit="1" customWidth="1"/>
    <col min="3407" max="3410" width="2.42578125" style="96" bestFit="1" customWidth="1"/>
    <col min="3411" max="3411" width="4.140625" style="96" bestFit="1" customWidth="1"/>
    <col min="3412" max="3412" width="13.42578125" style="96" bestFit="1" customWidth="1"/>
    <col min="3413" max="3585" width="9.140625" style="96"/>
    <col min="3586" max="3586" width="3.5703125" style="96" customWidth="1"/>
    <col min="3587" max="3587" width="28.7109375" style="96" customWidth="1"/>
    <col min="3588" max="3589" width="0" style="96" hidden="1" customWidth="1"/>
    <col min="3590" max="3590" width="11.42578125" style="96" customWidth="1"/>
    <col min="3591" max="3591" width="12.5703125" style="96" customWidth="1"/>
    <col min="3592" max="3625" width="0" style="96" hidden="1" customWidth="1"/>
    <col min="3626" max="3626" width="10.7109375" style="96" customWidth="1"/>
    <col min="3627" max="3627" width="9.42578125" style="96" customWidth="1"/>
    <col min="3628" max="3631" width="0" style="96" hidden="1" customWidth="1"/>
    <col min="3632" max="3632" width="12.42578125" style="96" customWidth="1"/>
    <col min="3633" max="3633" width="12.140625" style="96" customWidth="1"/>
    <col min="3634" max="3634" width="25.42578125" style="96" customWidth="1"/>
    <col min="3635" max="3635" width="10.140625" style="96" customWidth="1"/>
    <col min="3636" max="3636" width="7.28515625" style="96" customWidth="1"/>
    <col min="3637" max="3637" width="5.7109375" style="96" customWidth="1"/>
    <col min="3638" max="3638" width="4.85546875" style="96" customWidth="1"/>
    <col min="3639" max="3639" width="4.28515625" style="96" customWidth="1"/>
    <col min="3640" max="3642" width="4.85546875" style="96" customWidth="1"/>
    <col min="3643" max="3643" width="5.140625" style="96" customWidth="1"/>
    <col min="3644" max="3652" width="17.42578125" style="96" customWidth="1"/>
    <col min="3653" max="3657" width="3.42578125" style="96" bestFit="1" customWidth="1"/>
    <col min="3658" max="3659" width="3.85546875" style="96" bestFit="1" customWidth="1"/>
    <col min="3660" max="3660" width="2.85546875" style="96" bestFit="1" customWidth="1"/>
    <col min="3661" max="3661" width="2.42578125" style="96" bestFit="1" customWidth="1"/>
    <col min="3662" max="3662" width="3.42578125" style="96" bestFit="1" customWidth="1"/>
    <col min="3663" max="3666" width="2.42578125" style="96" bestFit="1" customWidth="1"/>
    <col min="3667" max="3667" width="4.140625" style="96" bestFit="1" customWidth="1"/>
    <col min="3668" max="3668" width="13.42578125" style="96" bestFit="1" customWidth="1"/>
    <col min="3669" max="3841" width="9.140625" style="96"/>
    <col min="3842" max="3842" width="3.5703125" style="96" customWidth="1"/>
    <col min="3843" max="3843" width="28.7109375" style="96" customWidth="1"/>
    <col min="3844" max="3845" width="0" style="96" hidden="1" customWidth="1"/>
    <col min="3846" max="3846" width="11.42578125" style="96" customWidth="1"/>
    <col min="3847" max="3847" width="12.5703125" style="96" customWidth="1"/>
    <col min="3848" max="3881" width="0" style="96" hidden="1" customWidth="1"/>
    <col min="3882" max="3882" width="10.7109375" style="96" customWidth="1"/>
    <col min="3883" max="3883" width="9.42578125" style="96" customWidth="1"/>
    <col min="3884" max="3887" width="0" style="96" hidden="1" customWidth="1"/>
    <col min="3888" max="3888" width="12.42578125" style="96" customWidth="1"/>
    <col min="3889" max="3889" width="12.140625" style="96" customWidth="1"/>
    <col min="3890" max="3890" width="25.42578125" style="96" customWidth="1"/>
    <col min="3891" max="3891" width="10.140625" style="96" customWidth="1"/>
    <col min="3892" max="3892" width="7.28515625" style="96" customWidth="1"/>
    <col min="3893" max="3893" width="5.7109375" style="96" customWidth="1"/>
    <col min="3894" max="3894" width="4.85546875" style="96" customWidth="1"/>
    <col min="3895" max="3895" width="4.28515625" style="96" customWidth="1"/>
    <col min="3896" max="3898" width="4.85546875" style="96" customWidth="1"/>
    <col min="3899" max="3899" width="5.140625" style="96" customWidth="1"/>
    <col min="3900" max="3908" width="17.42578125" style="96" customWidth="1"/>
    <col min="3909" max="3913" width="3.42578125" style="96" bestFit="1" customWidth="1"/>
    <col min="3914" max="3915" width="3.85546875" style="96" bestFit="1" customWidth="1"/>
    <col min="3916" max="3916" width="2.85546875" style="96" bestFit="1" customWidth="1"/>
    <col min="3917" max="3917" width="2.42578125" style="96" bestFit="1" customWidth="1"/>
    <col min="3918" max="3918" width="3.42578125" style="96" bestFit="1" customWidth="1"/>
    <col min="3919" max="3922" width="2.42578125" style="96" bestFit="1" customWidth="1"/>
    <col min="3923" max="3923" width="4.140625" style="96" bestFit="1" customWidth="1"/>
    <col min="3924" max="3924" width="13.42578125" style="96" bestFit="1" customWidth="1"/>
    <col min="3925" max="4097" width="9.140625" style="96"/>
    <col min="4098" max="4098" width="3.5703125" style="96" customWidth="1"/>
    <col min="4099" max="4099" width="28.7109375" style="96" customWidth="1"/>
    <col min="4100" max="4101" width="0" style="96" hidden="1" customWidth="1"/>
    <col min="4102" max="4102" width="11.42578125" style="96" customWidth="1"/>
    <col min="4103" max="4103" width="12.5703125" style="96" customWidth="1"/>
    <col min="4104" max="4137" width="0" style="96" hidden="1" customWidth="1"/>
    <col min="4138" max="4138" width="10.7109375" style="96" customWidth="1"/>
    <col min="4139" max="4139" width="9.42578125" style="96" customWidth="1"/>
    <col min="4140" max="4143" width="0" style="96" hidden="1" customWidth="1"/>
    <col min="4144" max="4144" width="12.42578125" style="96" customWidth="1"/>
    <col min="4145" max="4145" width="12.140625" style="96" customWidth="1"/>
    <col min="4146" max="4146" width="25.42578125" style="96" customWidth="1"/>
    <col min="4147" max="4147" width="10.140625" style="96" customWidth="1"/>
    <col min="4148" max="4148" width="7.28515625" style="96" customWidth="1"/>
    <col min="4149" max="4149" width="5.7109375" style="96" customWidth="1"/>
    <col min="4150" max="4150" width="4.85546875" style="96" customWidth="1"/>
    <col min="4151" max="4151" width="4.28515625" style="96" customWidth="1"/>
    <col min="4152" max="4154" width="4.85546875" style="96" customWidth="1"/>
    <col min="4155" max="4155" width="5.140625" style="96" customWidth="1"/>
    <col min="4156" max="4164" width="17.42578125" style="96" customWidth="1"/>
    <col min="4165" max="4169" width="3.42578125" style="96" bestFit="1" customWidth="1"/>
    <col min="4170" max="4171" width="3.85546875" style="96" bestFit="1" customWidth="1"/>
    <col min="4172" max="4172" width="2.85546875" style="96" bestFit="1" customWidth="1"/>
    <col min="4173" max="4173" width="2.42578125" style="96" bestFit="1" customWidth="1"/>
    <col min="4174" max="4174" width="3.42578125" style="96" bestFit="1" customWidth="1"/>
    <col min="4175" max="4178" width="2.42578125" style="96" bestFit="1" customWidth="1"/>
    <col min="4179" max="4179" width="4.140625" style="96" bestFit="1" customWidth="1"/>
    <col min="4180" max="4180" width="13.42578125" style="96" bestFit="1" customWidth="1"/>
    <col min="4181" max="4353" width="9.140625" style="96"/>
    <col min="4354" max="4354" width="3.5703125" style="96" customWidth="1"/>
    <col min="4355" max="4355" width="28.7109375" style="96" customWidth="1"/>
    <col min="4356" max="4357" width="0" style="96" hidden="1" customWidth="1"/>
    <col min="4358" max="4358" width="11.42578125" style="96" customWidth="1"/>
    <col min="4359" max="4359" width="12.5703125" style="96" customWidth="1"/>
    <col min="4360" max="4393" width="0" style="96" hidden="1" customWidth="1"/>
    <col min="4394" max="4394" width="10.7109375" style="96" customWidth="1"/>
    <col min="4395" max="4395" width="9.42578125" style="96" customWidth="1"/>
    <col min="4396" max="4399" width="0" style="96" hidden="1" customWidth="1"/>
    <col min="4400" max="4400" width="12.42578125" style="96" customWidth="1"/>
    <col min="4401" max="4401" width="12.140625" style="96" customWidth="1"/>
    <col min="4402" max="4402" width="25.42578125" style="96" customWidth="1"/>
    <col min="4403" max="4403" width="10.140625" style="96" customWidth="1"/>
    <col min="4404" max="4404" width="7.28515625" style="96" customWidth="1"/>
    <col min="4405" max="4405" width="5.7109375" style="96" customWidth="1"/>
    <col min="4406" max="4406" width="4.85546875" style="96" customWidth="1"/>
    <col min="4407" max="4407" width="4.28515625" style="96" customWidth="1"/>
    <col min="4408" max="4410" width="4.85546875" style="96" customWidth="1"/>
    <col min="4411" max="4411" width="5.140625" style="96" customWidth="1"/>
    <col min="4412" max="4420" width="17.42578125" style="96" customWidth="1"/>
    <col min="4421" max="4425" width="3.42578125" style="96" bestFit="1" customWidth="1"/>
    <col min="4426" max="4427" width="3.85546875" style="96" bestFit="1" customWidth="1"/>
    <col min="4428" max="4428" width="2.85546875" style="96" bestFit="1" customWidth="1"/>
    <col min="4429" max="4429" width="2.42578125" style="96" bestFit="1" customWidth="1"/>
    <col min="4430" max="4430" width="3.42578125" style="96" bestFit="1" customWidth="1"/>
    <col min="4431" max="4434" width="2.42578125" style="96" bestFit="1" customWidth="1"/>
    <col min="4435" max="4435" width="4.140625" style="96" bestFit="1" customWidth="1"/>
    <col min="4436" max="4436" width="13.42578125" style="96" bestFit="1" customWidth="1"/>
    <col min="4437" max="4609" width="9.140625" style="96"/>
    <col min="4610" max="4610" width="3.5703125" style="96" customWidth="1"/>
    <col min="4611" max="4611" width="28.7109375" style="96" customWidth="1"/>
    <col min="4612" max="4613" width="0" style="96" hidden="1" customWidth="1"/>
    <col min="4614" max="4614" width="11.42578125" style="96" customWidth="1"/>
    <col min="4615" max="4615" width="12.5703125" style="96" customWidth="1"/>
    <col min="4616" max="4649" width="0" style="96" hidden="1" customWidth="1"/>
    <col min="4650" max="4650" width="10.7109375" style="96" customWidth="1"/>
    <col min="4651" max="4651" width="9.42578125" style="96" customWidth="1"/>
    <col min="4652" max="4655" width="0" style="96" hidden="1" customWidth="1"/>
    <col min="4656" max="4656" width="12.42578125" style="96" customWidth="1"/>
    <col min="4657" max="4657" width="12.140625" style="96" customWidth="1"/>
    <col min="4658" max="4658" width="25.42578125" style="96" customWidth="1"/>
    <col min="4659" max="4659" width="10.140625" style="96" customWidth="1"/>
    <col min="4660" max="4660" width="7.28515625" style="96" customWidth="1"/>
    <col min="4661" max="4661" width="5.7109375" style="96" customWidth="1"/>
    <col min="4662" max="4662" width="4.85546875" style="96" customWidth="1"/>
    <col min="4663" max="4663" width="4.28515625" style="96" customWidth="1"/>
    <col min="4664" max="4666" width="4.85546875" style="96" customWidth="1"/>
    <col min="4667" max="4667" width="5.140625" style="96" customWidth="1"/>
    <col min="4668" max="4676" width="17.42578125" style="96" customWidth="1"/>
    <col min="4677" max="4681" width="3.42578125" style="96" bestFit="1" customWidth="1"/>
    <col min="4682" max="4683" width="3.85546875" style="96" bestFit="1" customWidth="1"/>
    <col min="4684" max="4684" width="2.85546875" style="96" bestFit="1" customWidth="1"/>
    <col min="4685" max="4685" width="2.42578125" style="96" bestFit="1" customWidth="1"/>
    <col min="4686" max="4686" width="3.42578125" style="96" bestFit="1" customWidth="1"/>
    <col min="4687" max="4690" width="2.42578125" style="96" bestFit="1" customWidth="1"/>
    <col min="4691" max="4691" width="4.140625" style="96" bestFit="1" customWidth="1"/>
    <col min="4692" max="4692" width="13.42578125" style="96" bestFit="1" customWidth="1"/>
    <col min="4693" max="4865" width="9.140625" style="96"/>
    <col min="4866" max="4866" width="3.5703125" style="96" customWidth="1"/>
    <col min="4867" max="4867" width="28.7109375" style="96" customWidth="1"/>
    <col min="4868" max="4869" width="0" style="96" hidden="1" customWidth="1"/>
    <col min="4870" max="4870" width="11.42578125" style="96" customWidth="1"/>
    <col min="4871" max="4871" width="12.5703125" style="96" customWidth="1"/>
    <col min="4872" max="4905" width="0" style="96" hidden="1" customWidth="1"/>
    <col min="4906" max="4906" width="10.7109375" style="96" customWidth="1"/>
    <col min="4907" max="4907" width="9.42578125" style="96" customWidth="1"/>
    <col min="4908" max="4911" width="0" style="96" hidden="1" customWidth="1"/>
    <col min="4912" max="4912" width="12.42578125" style="96" customWidth="1"/>
    <col min="4913" max="4913" width="12.140625" style="96" customWidth="1"/>
    <col min="4914" max="4914" width="25.42578125" style="96" customWidth="1"/>
    <col min="4915" max="4915" width="10.140625" style="96" customWidth="1"/>
    <col min="4916" max="4916" width="7.28515625" style="96" customWidth="1"/>
    <col min="4917" max="4917" width="5.7109375" style="96" customWidth="1"/>
    <col min="4918" max="4918" width="4.85546875" style="96" customWidth="1"/>
    <col min="4919" max="4919" width="4.28515625" style="96" customWidth="1"/>
    <col min="4920" max="4922" width="4.85546875" style="96" customWidth="1"/>
    <col min="4923" max="4923" width="5.140625" style="96" customWidth="1"/>
    <col min="4924" max="4932" width="17.42578125" style="96" customWidth="1"/>
    <col min="4933" max="4937" width="3.42578125" style="96" bestFit="1" customWidth="1"/>
    <col min="4938" max="4939" width="3.85546875" style="96" bestFit="1" customWidth="1"/>
    <col min="4940" max="4940" width="2.85546875" style="96" bestFit="1" customWidth="1"/>
    <col min="4941" max="4941" width="2.42578125" style="96" bestFit="1" customWidth="1"/>
    <col min="4942" max="4942" width="3.42578125" style="96" bestFit="1" customWidth="1"/>
    <col min="4943" max="4946" width="2.42578125" style="96" bestFit="1" customWidth="1"/>
    <col min="4947" max="4947" width="4.140625" style="96" bestFit="1" customWidth="1"/>
    <col min="4948" max="4948" width="13.42578125" style="96" bestFit="1" customWidth="1"/>
    <col min="4949" max="5121" width="9.140625" style="96"/>
    <col min="5122" max="5122" width="3.5703125" style="96" customWidth="1"/>
    <col min="5123" max="5123" width="28.7109375" style="96" customWidth="1"/>
    <col min="5124" max="5125" width="0" style="96" hidden="1" customWidth="1"/>
    <col min="5126" max="5126" width="11.42578125" style="96" customWidth="1"/>
    <col min="5127" max="5127" width="12.5703125" style="96" customWidth="1"/>
    <col min="5128" max="5161" width="0" style="96" hidden="1" customWidth="1"/>
    <col min="5162" max="5162" width="10.7109375" style="96" customWidth="1"/>
    <col min="5163" max="5163" width="9.42578125" style="96" customWidth="1"/>
    <col min="5164" max="5167" width="0" style="96" hidden="1" customWidth="1"/>
    <col min="5168" max="5168" width="12.42578125" style="96" customWidth="1"/>
    <col min="5169" max="5169" width="12.140625" style="96" customWidth="1"/>
    <col min="5170" max="5170" width="25.42578125" style="96" customWidth="1"/>
    <col min="5171" max="5171" width="10.140625" style="96" customWidth="1"/>
    <col min="5172" max="5172" width="7.28515625" style="96" customWidth="1"/>
    <col min="5173" max="5173" width="5.7109375" style="96" customWidth="1"/>
    <col min="5174" max="5174" width="4.85546875" style="96" customWidth="1"/>
    <col min="5175" max="5175" width="4.28515625" style="96" customWidth="1"/>
    <col min="5176" max="5178" width="4.85546875" style="96" customWidth="1"/>
    <col min="5179" max="5179" width="5.140625" style="96" customWidth="1"/>
    <col min="5180" max="5188" width="17.42578125" style="96" customWidth="1"/>
    <col min="5189" max="5193" width="3.42578125" style="96" bestFit="1" customWidth="1"/>
    <col min="5194" max="5195" width="3.85546875" style="96" bestFit="1" customWidth="1"/>
    <col min="5196" max="5196" width="2.85546875" style="96" bestFit="1" customWidth="1"/>
    <col min="5197" max="5197" width="2.42578125" style="96" bestFit="1" customWidth="1"/>
    <col min="5198" max="5198" width="3.42578125" style="96" bestFit="1" customWidth="1"/>
    <col min="5199" max="5202" width="2.42578125" style="96" bestFit="1" customWidth="1"/>
    <col min="5203" max="5203" width="4.140625" style="96" bestFit="1" customWidth="1"/>
    <col min="5204" max="5204" width="13.42578125" style="96" bestFit="1" customWidth="1"/>
    <col min="5205" max="5377" width="9.140625" style="96"/>
    <col min="5378" max="5378" width="3.5703125" style="96" customWidth="1"/>
    <col min="5379" max="5379" width="28.7109375" style="96" customWidth="1"/>
    <col min="5380" max="5381" width="0" style="96" hidden="1" customWidth="1"/>
    <col min="5382" max="5382" width="11.42578125" style="96" customWidth="1"/>
    <col min="5383" max="5383" width="12.5703125" style="96" customWidth="1"/>
    <col min="5384" max="5417" width="0" style="96" hidden="1" customWidth="1"/>
    <col min="5418" max="5418" width="10.7109375" style="96" customWidth="1"/>
    <col min="5419" max="5419" width="9.42578125" style="96" customWidth="1"/>
    <col min="5420" max="5423" width="0" style="96" hidden="1" customWidth="1"/>
    <col min="5424" max="5424" width="12.42578125" style="96" customWidth="1"/>
    <col min="5425" max="5425" width="12.140625" style="96" customWidth="1"/>
    <col min="5426" max="5426" width="25.42578125" style="96" customWidth="1"/>
    <col min="5427" max="5427" width="10.140625" style="96" customWidth="1"/>
    <col min="5428" max="5428" width="7.28515625" style="96" customWidth="1"/>
    <col min="5429" max="5429" width="5.7109375" style="96" customWidth="1"/>
    <col min="5430" max="5430" width="4.85546875" style="96" customWidth="1"/>
    <col min="5431" max="5431" width="4.28515625" style="96" customWidth="1"/>
    <col min="5432" max="5434" width="4.85546875" style="96" customWidth="1"/>
    <col min="5435" max="5435" width="5.140625" style="96" customWidth="1"/>
    <col min="5436" max="5444" width="17.42578125" style="96" customWidth="1"/>
    <col min="5445" max="5449" width="3.42578125" style="96" bestFit="1" customWidth="1"/>
    <col min="5450" max="5451" width="3.85546875" style="96" bestFit="1" customWidth="1"/>
    <col min="5452" max="5452" width="2.85546875" style="96" bestFit="1" customWidth="1"/>
    <col min="5453" max="5453" width="2.42578125" style="96" bestFit="1" customWidth="1"/>
    <col min="5454" max="5454" width="3.42578125" style="96" bestFit="1" customWidth="1"/>
    <col min="5455" max="5458" width="2.42578125" style="96" bestFit="1" customWidth="1"/>
    <col min="5459" max="5459" width="4.140625" style="96" bestFit="1" customWidth="1"/>
    <col min="5460" max="5460" width="13.42578125" style="96" bestFit="1" customWidth="1"/>
    <col min="5461" max="5633" width="9.140625" style="96"/>
    <col min="5634" max="5634" width="3.5703125" style="96" customWidth="1"/>
    <col min="5635" max="5635" width="28.7109375" style="96" customWidth="1"/>
    <col min="5636" max="5637" width="0" style="96" hidden="1" customWidth="1"/>
    <col min="5638" max="5638" width="11.42578125" style="96" customWidth="1"/>
    <col min="5639" max="5639" width="12.5703125" style="96" customWidth="1"/>
    <col min="5640" max="5673" width="0" style="96" hidden="1" customWidth="1"/>
    <col min="5674" max="5674" width="10.7109375" style="96" customWidth="1"/>
    <col min="5675" max="5675" width="9.42578125" style="96" customWidth="1"/>
    <col min="5676" max="5679" width="0" style="96" hidden="1" customWidth="1"/>
    <col min="5680" max="5680" width="12.42578125" style="96" customWidth="1"/>
    <col min="5681" max="5681" width="12.140625" style="96" customWidth="1"/>
    <col min="5682" max="5682" width="25.42578125" style="96" customWidth="1"/>
    <col min="5683" max="5683" width="10.140625" style="96" customWidth="1"/>
    <col min="5684" max="5684" width="7.28515625" style="96" customWidth="1"/>
    <col min="5685" max="5685" width="5.7109375" style="96" customWidth="1"/>
    <col min="5686" max="5686" width="4.85546875" style="96" customWidth="1"/>
    <col min="5687" max="5687" width="4.28515625" style="96" customWidth="1"/>
    <col min="5688" max="5690" width="4.85546875" style="96" customWidth="1"/>
    <col min="5691" max="5691" width="5.140625" style="96" customWidth="1"/>
    <col min="5692" max="5700" width="17.42578125" style="96" customWidth="1"/>
    <col min="5701" max="5705" width="3.42578125" style="96" bestFit="1" customWidth="1"/>
    <col min="5706" max="5707" width="3.85546875" style="96" bestFit="1" customWidth="1"/>
    <col min="5708" max="5708" width="2.85546875" style="96" bestFit="1" customWidth="1"/>
    <col min="5709" max="5709" width="2.42578125" style="96" bestFit="1" customWidth="1"/>
    <col min="5710" max="5710" width="3.42578125" style="96" bestFit="1" customWidth="1"/>
    <col min="5711" max="5714" width="2.42578125" style="96" bestFit="1" customWidth="1"/>
    <col min="5715" max="5715" width="4.140625" style="96" bestFit="1" customWidth="1"/>
    <col min="5716" max="5716" width="13.42578125" style="96" bestFit="1" customWidth="1"/>
    <col min="5717" max="5889" width="9.140625" style="96"/>
    <col min="5890" max="5890" width="3.5703125" style="96" customWidth="1"/>
    <col min="5891" max="5891" width="28.7109375" style="96" customWidth="1"/>
    <col min="5892" max="5893" width="0" style="96" hidden="1" customWidth="1"/>
    <col min="5894" max="5894" width="11.42578125" style="96" customWidth="1"/>
    <col min="5895" max="5895" width="12.5703125" style="96" customWidth="1"/>
    <col min="5896" max="5929" width="0" style="96" hidden="1" customWidth="1"/>
    <col min="5930" max="5930" width="10.7109375" style="96" customWidth="1"/>
    <col min="5931" max="5931" width="9.42578125" style="96" customWidth="1"/>
    <col min="5932" max="5935" width="0" style="96" hidden="1" customWidth="1"/>
    <col min="5936" max="5936" width="12.42578125" style="96" customWidth="1"/>
    <col min="5937" max="5937" width="12.140625" style="96" customWidth="1"/>
    <col min="5938" max="5938" width="25.42578125" style="96" customWidth="1"/>
    <col min="5939" max="5939" width="10.140625" style="96" customWidth="1"/>
    <col min="5940" max="5940" width="7.28515625" style="96" customWidth="1"/>
    <col min="5941" max="5941" width="5.7109375" style="96" customWidth="1"/>
    <col min="5942" max="5942" width="4.85546875" style="96" customWidth="1"/>
    <col min="5943" max="5943" width="4.28515625" style="96" customWidth="1"/>
    <col min="5944" max="5946" width="4.85546875" style="96" customWidth="1"/>
    <col min="5947" max="5947" width="5.140625" style="96" customWidth="1"/>
    <col min="5948" max="5956" width="17.42578125" style="96" customWidth="1"/>
    <col min="5957" max="5961" width="3.42578125" style="96" bestFit="1" customWidth="1"/>
    <col min="5962" max="5963" width="3.85546875" style="96" bestFit="1" customWidth="1"/>
    <col min="5964" max="5964" width="2.85546875" style="96" bestFit="1" customWidth="1"/>
    <col min="5965" max="5965" width="2.42578125" style="96" bestFit="1" customWidth="1"/>
    <col min="5966" max="5966" width="3.42578125" style="96" bestFit="1" customWidth="1"/>
    <col min="5967" max="5970" width="2.42578125" style="96" bestFit="1" customWidth="1"/>
    <col min="5971" max="5971" width="4.140625" style="96" bestFit="1" customWidth="1"/>
    <col min="5972" max="5972" width="13.42578125" style="96" bestFit="1" customWidth="1"/>
    <col min="5973" max="6145" width="9.140625" style="96"/>
    <col min="6146" max="6146" width="3.5703125" style="96" customWidth="1"/>
    <col min="6147" max="6147" width="28.7109375" style="96" customWidth="1"/>
    <col min="6148" max="6149" width="0" style="96" hidden="1" customWidth="1"/>
    <col min="6150" max="6150" width="11.42578125" style="96" customWidth="1"/>
    <col min="6151" max="6151" width="12.5703125" style="96" customWidth="1"/>
    <col min="6152" max="6185" width="0" style="96" hidden="1" customWidth="1"/>
    <col min="6186" max="6186" width="10.7109375" style="96" customWidth="1"/>
    <col min="6187" max="6187" width="9.42578125" style="96" customWidth="1"/>
    <col min="6188" max="6191" width="0" style="96" hidden="1" customWidth="1"/>
    <col min="6192" max="6192" width="12.42578125" style="96" customWidth="1"/>
    <col min="6193" max="6193" width="12.140625" style="96" customWidth="1"/>
    <col min="6194" max="6194" width="25.42578125" style="96" customWidth="1"/>
    <col min="6195" max="6195" width="10.140625" style="96" customWidth="1"/>
    <col min="6196" max="6196" width="7.28515625" style="96" customWidth="1"/>
    <col min="6197" max="6197" width="5.7109375" style="96" customWidth="1"/>
    <col min="6198" max="6198" width="4.85546875" style="96" customWidth="1"/>
    <col min="6199" max="6199" width="4.28515625" style="96" customWidth="1"/>
    <col min="6200" max="6202" width="4.85546875" style="96" customWidth="1"/>
    <col min="6203" max="6203" width="5.140625" style="96" customWidth="1"/>
    <col min="6204" max="6212" width="17.42578125" style="96" customWidth="1"/>
    <col min="6213" max="6217" width="3.42578125" style="96" bestFit="1" customWidth="1"/>
    <col min="6218" max="6219" width="3.85546875" style="96" bestFit="1" customWidth="1"/>
    <col min="6220" max="6220" width="2.85546875" style="96" bestFit="1" customWidth="1"/>
    <col min="6221" max="6221" width="2.42578125" style="96" bestFit="1" customWidth="1"/>
    <col min="6222" max="6222" width="3.42578125" style="96" bestFit="1" customWidth="1"/>
    <col min="6223" max="6226" width="2.42578125" style="96" bestFit="1" customWidth="1"/>
    <col min="6227" max="6227" width="4.140625" style="96" bestFit="1" customWidth="1"/>
    <col min="6228" max="6228" width="13.42578125" style="96" bestFit="1" customWidth="1"/>
    <col min="6229" max="6401" width="9.140625" style="96"/>
    <col min="6402" max="6402" width="3.5703125" style="96" customWidth="1"/>
    <col min="6403" max="6403" width="28.7109375" style="96" customWidth="1"/>
    <col min="6404" max="6405" width="0" style="96" hidden="1" customWidth="1"/>
    <col min="6406" max="6406" width="11.42578125" style="96" customWidth="1"/>
    <col min="6407" max="6407" width="12.5703125" style="96" customWidth="1"/>
    <col min="6408" max="6441" width="0" style="96" hidden="1" customWidth="1"/>
    <col min="6442" max="6442" width="10.7109375" style="96" customWidth="1"/>
    <col min="6443" max="6443" width="9.42578125" style="96" customWidth="1"/>
    <col min="6444" max="6447" width="0" style="96" hidden="1" customWidth="1"/>
    <col min="6448" max="6448" width="12.42578125" style="96" customWidth="1"/>
    <col min="6449" max="6449" width="12.140625" style="96" customWidth="1"/>
    <col min="6450" max="6450" width="25.42578125" style="96" customWidth="1"/>
    <col min="6451" max="6451" width="10.140625" style="96" customWidth="1"/>
    <col min="6452" max="6452" width="7.28515625" style="96" customWidth="1"/>
    <col min="6453" max="6453" width="5.7109375" style="96" customWidth="1"/>
    <col min="6454" max="6454" width="4.85546875" style="96" customWidth="1"/>
    <col min="6455" max="6455" width="4.28515625" style="96" customWidth="1"/>
    <col min="6456" max="6458" width="4.85546875" style="96" customWidth="1"/>
    <col min="6459" max="6459" width="5.140625" style="96" customWidth="1"/>
    <col min="6460" max="6468" width="17.42578125" style="96" customWidth="1"/>
    <col min="6469" max="6473" width="3.42578125" style="96" bestFit="1" customWidth="1"/>
    <col min="6474" max="6475" width="3.85546875" style="96" bestFit="1" customWidth="1"/>
    <col min="6476" max="6476" width="2.85546875" style="96" bestFit="1" customWidth="1"/>
    <col min="6477" max="6477" width="2.42578125" style="96" bestFit="1" customWidth="1"/>
    <col min="6478" max="6478" width="3.42578125" style="96" bestFit="1" customWidth="1"/>
    <col min="6479" max="6482" width="2.42578125" style="96" bestFit="1" customWidth="1"/>
    <col min="6483" max="6483" width="4.140625" style="96" bestFit="1" customWidth="1"/>
    <col min="6484" max="6484" width="13.42578125" style="96" bestFit="1" customWidth="1"/>
    <col min="6485" max="6657" width="9.140625" style="96"/>
    <col min="6658" max="6658" width="3.5703125" style="96" customWidth="1"/>
    <col min="6659" max="6659" width="28.7109375" style="96" customWidth="1"/>
    <col min="6660" max="6661" width="0" style="96" hidden="1" customWidth="1"/>
    <col min="6662" max="6662" width="11.42578125" style="96" customWidth="1"/>
    <col min="6663" max="6663" width="12.5703125" style="96" customWidth="1"/>
    <col min="6664" max="6697" width="0" style="96" hidden="1" customWidth="1"/>
    <col min="6698" max="6698" width="10.7109375" style="96" customWidth="1"/>
    <col min="6699" max="6699" width="9.42578125" style="96" customWidth="1"/>
    <col min="6700" max="6703" width="0" style="96" hidden="1" customWidth="1"/>
    <col min="6704" max="6704" width="12.42578125" style="96" customWidth="1"/>
    <col min="6705" max="6705" width="12.140625" style="96" customWidth="1"/>
    <col min="6706" max="6706" width="25.42578125" style="96" customWidth="1"/>
    <col min="6707" max="6707" width="10.140625" style="96" customWidth="1"/>
    <col min="6708" max="6708" width="7.28515625" style="96" customWidth="1"/>
    <col min="6709" max="6709" width="5.7109375" style="96" customWidth="1"/>
    <col min="6710" max="6710" width="4.85546875" style="96" customWidth="1"/>
    <col min="6711" max="6711" width="4.28515625" style="96" customWidth="1"/>
    <col min="6712" max="6714" width="4.85546875" style="96" customWidth="1"/>
    <col min="6715" max="6715" width="5.140625" style="96" customWidth="1"/>
    <col min="6716" max="6724" width="17.42578125" style="96" customWidth="1"/>
    <col min="6725" max="6729" width="3.42578125" style="96" bestFit="1" customWidth="1"/>
    <col min="6730" max="6731" width="3.85546875" style="96" bestFit="1" customWidth="1"/>
    <col min="6732" max="6732" width="2.85546875" style="96" bestFit="1" customWidth="1"/>
    <col min="6733" max="6733" width="2.42578125" style="96" bestFit="1" customWidth="1"/>
    <col min="6734" max="6734" width="3.42578125" style="96" bestFit="1" customWidth="1"/>
    <col min="6735" max="6738" width="2.42578125" style="96" bestFit="1" customWidth="1"/>
    <col min="6739" max="6739" width="4.140625" style="96" bestFit="1" customWidth="1"/>
    <col min="6740" max="6740" width="13.42578125" style="96" bestFit="1" customWidth="1"/>
    <col min="6741" max="6913" width="9.140625" style="96"/>
    <col min="6914" max="6914" width="3.5703125" style="96" customWidth="1"/>
    <col min="6915" max="6915" width="28.7109375" style="96" customWidth="1"/>
    <col min="6916" max="6917" width="0" style="96" hidden="1" customWidth="1"/>
    <col min="6918" max="6918" width="11.42578125" style="96" customWidth="1"/>
    <col min="6919" max="6919" width="12.5703125" style="96" customWidth="1"/>
    <col min="6920" max="6953" width="0" style="96" hidden="1" customWidth="1"/>
    <col min="6954" max="6954" width="10.7109375" style="96" customWidth="1"/>
    <col min="6955" max="6955" width="9.42578125" style="96" customWidth="1"/>
    <col min="6956" max="6959" width="0" style="96" hidden="1" customWidth="1"/>
    <col min="6960" max="6960" width="12.42578125" style="96" customWidth="1"/>
    <col min="6961" max="6961" width="12.140625" style="96" customWidth="1"/>
    <col min="6962" max="6962" width="25.42578125" style="96" customWidth="1"/>
    <col min="6963" max="6963" width="10.140625" style="96" customWidth="1"/>
    <col min="6964" max="6964" width="7.28515625" style="96" customWidth="1"/>
    <col min="6965" max="6965" width="5.7109375" style="96" customWidth="1"/>
    <col min="6966" max="6966" width="4.85546875" style="96" customWidth="1"/>
    <col min="6967" max="6967" width="4.28515625" style="96" customWidth="1"/>
    <col min="6968" max="6970" width="4.85546875" style="96" customWidth="1"/>
    <col min="6971" max="6971" width="5.140625" style="96" customWidth="1"/>
    <col min="6972" max="6980" width="17.42578125" style="96" customWidth="1"/>
    <col min="6981" max="6985" width="3.42578125" style="96" bestFit="1" customWidth="1"/>
    <col min="6986" max="6987" width="3.85546875" style="96" bestFit="1" customWidth="1"/>
    <col min="6988" max="6988" width="2.85546875" style="96" bestFit="1" customWidth="1"/>
    <col min="6989" max="6989" width="2.42578125" style="96" bestFit="1" customWidth="1"/>
    <col min="6990" max="6990" width="3.42578125" style="96" bestFit="1" customWidth="1"/>
    <col min="6991" max="6994" width="2.42578125" style="96" bestFit="1" customWidth="1"/>
    <col min="6995" max="6995" width="4.140625" style="96" bestFit="1" customWidth="1"/>
    <col min="6996" max="6996" width="13.42578125" style="96" bestFit="1" customWidth="1"/>
    <col min="6997" max="7169" width="9.140625" style="96"/>
    <col min="7170" max="7170" width="3.5703125" style="96" customWidth="1"/>
    <col min="7171" max="7171" width="28.7109375" style="96" customWidth="1"/>
    <col min="7172" max="7173" width="0" style="96" hidden="1" customWidth="1"/>
    <col min="7174" max="7174" width="11.42578125" style="96" customWidth="1"/>
    <col min="7175" max="7175" width="12.5703125" style="96" customWidth="1"/>
    <col min="7176" max="7209" width="0" style="96" hidden="1" customWidth="1"/>
    <col min="7210" max="7210" width="10.7109375" style="96" customWidth="1"/>
    <col min="7211" max="7211" width="9.42578125" style="96" customWidth="1"/>
    <col min="7212" max="7215" width="0" style="96" hidden="1" customWidth="1"/>
    <col min="7216" max="7216" width="12.42578125" style="96" customWidth="1"/>
    <col min="7217" max="7217" width="12.140625" style="96" customWidth="1"/>
    <col min="7218" max="7218" width="25.42578125" style="96" customWidth="1"/>
    <col min="7219" max="7219" width="10.140625" style="96" customWidth="1"/>
    <col min="7220" max="7220" width="7.28515625" style="96" customWidth="1"/>
    <col min="7221" max="7221" width="5.7109375" style="96" customWidth="1"/>
    <col min="7222" max="7222" width="4.85546875" style="96" customWidth="1"/>
    <col min="7223" max="7223" width="4.28515625" style="96" customWidth="1"/>
    <col min="7224" max="7226" width="4.85546875" style="96" customWidth="1"/>
    <col min="7227" max="7227" width="5.140625" style="96" customWidth="1"/>
    <col min="7228" max="7236" width="17.42578125" style="96" customWidth="1"/>
    <col min="7237" max="7241" width="3.42578125" style="96" bestFit="1" customWidth="1"/>
    <col min="7242" max="7243" width="3.85546875" style="96" bestFit="1" customWidth="1"/>
    <col min="7244" max="7244" width="2.85546875" style="96" bestFit="1" customWidth="1"/>
    <col min="7245" max="7245" width="2.42578125" style="96" bestFit="1" customWidth="1"/>
    <col min="7246" max="7246" width="3.42578125" style="96" bestFit="1" customWidth="1"/>
    <col min="7247" max="7250" width="2.42578125" style="96" bestFit="1" customWidth="1"/>
    <col min="7251" max="7251" width="4.140625" style="96" bestFit="1" customWidth="1"/>
    <col min="7252" max="7252" width="13.42578125" style="96" bestFit="1" customWidth="1"/>
    <col min="7253" max="7425" width="9.140625" style="96"/>
    <col min="7426" max="7426" width="3.5703125" style="96" customWidth="1"/>
    <col min="7427" max="7427" width="28.7109375" style="96" customWidth="1"/>
    <col min="7428" max="7429" width="0" style="96" hidden="1" customWidth="1"/>
    <col min="7430" max="7430" width="11.42578125" style="96" customWidth="1"/>
    <col min="7431" max="7431" width="12.5703125" style="96" customWidth="1"/>
    <col min="7432" max="7465" width="0" style="96" hidden="1" customWidth="1"/>
    <col min="7466" max="7466" width="10.7109375" style="96" customWidth="1"/>
    <col min="7467" max="7467" width="9.42578125" style="96" customWidth="1"/>
    <col min="7468" max="7471" width="0" style="96" hidden="1" customWidth="1"/>
    <col min="7472" max="7472" width="12.42578125" style="96" customWidth="1"/>
    <col min="7473" max="7473" width="12.140625" style="96" customWidth="1"/>
    <col min="7474" max="7474" width="25.42578125" style="96" customWidth="1"/>
    <col min="7475" max="7475" width="10.140625" style="96" customWidth="1"/>
    <col min="7476" max="7476" width="7.28515625" style="96" customWidth="1"/>
    <col min="7477" max="7477" width="5.7109375" style="96" customWidth="1"/>
    <col min="7478" max="7478" width="4.85546875" style="96" customWidth="1"/>
    <col min="7479" max="7479" width="4.28515625" style="96" customWidth="1"/>
    <col min="7480" max="7482" width="4.85546875" style="96" customWidth="1"/>
    <col min="7483" max="7483" width="5.140625" style="96" customWidth="1"/>
    <col min="7484" max="7492" width="17.42578125" style="96" customWidth="1"/>
    <col min="7493" max="7497" width="3.42578125" style="96" bestFit="1" customWidth="1"/>
    <col min="7498" max="7499" width="3.85546875" style="96" bestFit="1" customWidth="1"/>
    <col min="7500" max="7500" width="2.85546875" style="96" bestFit="1" customWidth="1"/>
    <col min="7501" max="7501" width="2.42578125" style="96" bestFit="1" customWidth="1"/>
    <col min="7502" max="7502" width="3.42578125" style="96" bestFit="1" customWidth="1"/>
    <col min="7503" max="7506" width="2.42578125" style="96" bestFit="1" customWidth="1"/>
    <col min="7507" max="7507" width="4.140625" style="96" bestFit="1" customWidth="1"/>
    <col min="7508" max="7508" width="13.42578125" style="96" bestFit="1" customWidth="1"/>
    <col min="7509" max="7681" width="9.140625" style="96"/>
    <col min="7682" max="7682" width="3.5703125" style="96" customWidth="1"/>
    <col min="7683" max="7683" width="28.7109375" style="96" customWidth="1"/>
    <col min="7684" max="7685" width="0" style="96" hidden="1" customWidth="1"/>
    <col min="7686" max="7686" width="11.42578125" style="96" customWidth="1"/>
    <col min="7687" max="7687" width="12.5703125" style="96" customWidth="1"/>
    <col min="7688" max="7721" width="0" style="96" hidden="1" customWidth="1"/>
    <col min="7722" max="7722" width="10.7109375" style="96" customWidth="1"/>
    <col min="7723" max="7723" width="9.42578125" style="96" customWidth="1"/>
    <col min="7724" max="7727" width="0" style="96" hidden="1" customWidth="1"/>
    <col min="7728" max="7728" width="12.42578125" style="96" customWidth="1"/>
    <col min="7729" max="7729" width="12.140625" style="96" customWidth="1"/>
    <col min="7730" max="7730" width="25.42578125" style="96" customWidth="1"/>
    <col min="7731" max="7731" width="10.140625" style="96" customWidth="1"/>
    <col min="7732" max="7732" width="7.28515625" style="96" customWidth="1"/>
    <col min="7733" max="7733" width="5.7109375" style="96" customWidth="1"/>
    <col min="7734" max="7734" width="4.85546875" style="96" customWidth="1"/>
    <col min="7735" max="7735" width="4.28515625" style="96" customWidth="1"/>
    <col min="7736" max="7738" width="4.85546875" style="96" customWidth="1"/>
    <col min="7739" max="7739" width="5.140625" style="96" customWidth="1"/>
    <col min="7740" max="7748" width="17.42578125" style="96" customWidth="1"/>
    <col min="7749" max="7753" width="3.42578125" style="96" bestFit="1" customWidth="1"/>
    <col min="7754" max="7755" width="3.85546875" style="96" bestFit="1" customWidth="1"/>
    <col min="7756" max="7756" width="2.85546875" style="96" bestFit="1" customWidth="1"/>
    <col min="7757" max="7757" width="2.42578125" style="96" bestFit="1" customWidth="1"/>
    <col min="7758" max="7758" width="3.42578125" style="96" bestFit="1" customWidth="1"/>
    <col min="7759" max="7762" width="2.42578125" style="96" bestFit="1" customWidth="1"/>
    <col min="7763" max="7763" width="4.140625" style="96" bestFit="1" customWidth="1"/>
    <col min="7764" max="7764" width="13.42578125" style="96" bestFit="1" customWidth="1"/>
    <col min="7765" max="7937" width="9.140625" style="96"/>
    <col min="7938" max="7938" width="3.5703125" style="96" customWidth="1"/>
    <col min="7939" max="7939" width="28.7109375" style="96" customWidth="1"/>
    <col min="7940" max="7941" width="0" style="96" hidden="1" customWidth="1"/>
    <col min="7942" max="7942" width="11.42578125" style="96" customWidth="1"/>
    <col min="7943" max="7943" width="12.5703125" style="96" customWidth="1"/>
    <col min="7944" max="7977" width="0" style="96" hidden="1" customWidth="1"/>
    <col min="7978" max="7978" width="10.7109375" style="96" customWidth="1"/>
    <col min="7979" max="7979" width="9.42578125" style="96" customWidth="1"/>
    <col min="7980" max="7983" width="0" style="96" hidden="1" customWidth="1"/>
    <col min="7984" max="7984" width="12.42578125" style="96" customWidth="1"/>
    <col min="7985" max="7985" width="12.140625" style="96" customWidth="1"/>
    <col min="7986" max="7986" width="25.42578125" style="96" customWidth="1"/>
    <col min="7987" max="7987" width="10.140625" style="96" customWidth="1"/>
    <col min="7988" max="7988" width="7.28515625" style="96" customWidth="1"/>
    <col min="7989" max="7989" width="5.7109375" style="96" customWidth="1"/>
    <col min="7990" max="7990" width="4.85546875" style="96" customWidth="1"/>
    <col min="7991" max="7991" width="4.28515625" style="96" customWidth="1"/>
    <col min="7992" max="7994" width="4.85546875" style="96" customWidth="1"/>
    <col min="7995" max="7995" width="5.140625" style="96" customWidth="1"/>
    <col min="7996" max="8004" width="17.42578125" style="96" customWidth="1"/>
    <col min="8005" max="8009" width="3.42578125" style="96" bestFit="1" customWidth="1"/>
    <col min="8010" max="8011" width="3.85546875" style="96" bestFit="1" customWidth="1"/>
    <col min="8012" max="8012" width="2.85546875" style="96" bestFit="1" customWidth="1"/>
    <col min="8013" max="8013" width="2.42578125" style="96" bestFit="1" customWidth="1"/>
    <col min="8014" max="8014" width="3.42578125" style="96" bestFit="1" customWidth="1"/>
    <col min="8015" max="8018" width="2.42578125" style="96" bestFit="1" customWidth="1"/>
    <col min="8019" max="8019" width="4.140625" style="96" bestFit="1" customWidth="1"/>
    <col min="8020" max="8020" width="13.42578125" style="96" bestFit="1" customWidth="1"/>
    <col min="8021" max="8193" width="9.140625" style="96"/>
    <col min="8194" max="8194" width="3.5703125" style="96" customWidth="1"/>
    <col min="8195" max="8195" width="28.7109375" style="96" customWidth="1"/>
    <col min="8196" max="8197" width="0" style="96" hidden="1" customWidth="1"/>
    <col min="8198" max="8198" width="11.42578125" style="96" customWidth="1"/>
    <col min="8199" max="8199" width="12.5703125" style="96" customWidth="1"/>
    <col min="8200" max="8233" width="0" style="96" hidden="1" customWidth="1"/>
    <col min="8234" max="8234" width="10.7109375" style="96" customWidth="1"/>
    <col min="8235" max="8235" width="9.42578125" style="96" customWidth="1"/>
    <col min="8236" max="8239" width="0" style="96" hidden="1" customWidth="1"/>
    <col min="8240" max="8240" width="12.42578125" style="96" customWidth="1"/>
    <col min="8241" max="8241" width="12.140625" style="96" customWidth="1"/>
    <col min="8242" max="8242" width="25.42578125" style="96" customWidth="1"/>
    <col min="8243" max="8243" width="10.140625" style="96" customWidth="1"/>
    <col min="8244" max="8244" width="7.28515625" style="96" customWidth="1"/>
    <col min="8245" max="8245" width="5.7109375" style="96" customWidth="1"/>
    <col min="8246" max="8246" width="4.85546875" style="96" customWidth="1"/>
    <col min="8247" max="8247" width="4.28515625" style="96" customWidth="1"/>
    <col min="8248" max="8250" width="4.85546875" style="96" customWidth="1"/>
    <col min="8251" max="8251" width="5.140625" style="96" customWidth="1"/>
    <col min="8252" max="8260" width="17.42578125" style="96" customWidth="1"/>
    <col min="8261" max="8265" width="3.42578125" style="96" bestFit="1" customWidth="1"/>
    <col min="8266" max="8267" width="3.85546875" style="96" bestFit="1" customWidth="1"/>
    <col min="8268" max="8268" width="2.85546875" style="96" bestFit="1" customWidth="1"/>
    <col min="8269" max="8269" width="2.42578125" style="96" bestFit="1" customWidth="1"/>
    <col min="8270" max="8270" width="3.42578125" style="96" bestFit="1" customWidth="1"/>
    <col min="8271" max="8274" width="2.42578125" style="96" bestFit="1" customWidth="1"/>
    <col min="8275" max="8275" width="4.140625" style="96" bestFit="1" customWidth="1"/>
    <col min="8276" max="8276" width="13.42578125" style="96" bestFit="1" customWidth="1"/>
    <col min="8277" max="8449" width="9.140625" style="96"/>
    <col min="8450" max="8450" width="3.5703125" style="96" customWidth="1"/>
    <col min="8451" max="8451" width="28.7109375" style="96" customWidth="1"/>
    <col min="8452" max="8453" width="0" style="96" hidden="1" customWidth="1"/>
    <col min="8454" max="8454" width="11.42578125" style="96" customWidth="1"/>
    <col min="8455" max="8455" width="12.5703125" style="96" customWidth="1"/>
    <col min="8456" max="8489" width="0" style="96" hidden="1" customWidth="1"/>
    <col min="8490" max="8490" width="10.7109375" style="96" customWidth="1"/>
    <col min="8491" max="8491" width="9.42578125" style="96" customWidth="1"/>
    <col min="8492" max="8495" width="0" style="96" hidden="1" customWidth="1"/>
    <col min="8496" max="8496" width="12.42578125" style="96" customWidth="1"/>
    <col min="8497" max="8497" width="12.140625" style="96" customWidth="1"/>
    <col min="8498" max="8498" width="25.42578125" style="96" customWidth="1"/>
    <col min="8499" max="8499" width="10.140625" style="96" customWidth="1"/>
    <col min="8500" max="8500" width="7.28515625" style="96" customWidth="1"/>
    <col min="8501" max="8501" width="5.7109375" style="96" customWidth="1"/>
    <col min="8502" max="8502" width="4.85546875" style="96" customWidth="1"/>
    <col min="8503" max="8503" width="4.28515625" style="96" customWidth="1"/>
    <col min="8504" max="8506" width="4.85546875" style="96" customWidth="1"/>
    <col min="8507" max="8507" width="5.140625" style="96" customWidth="1"/>
    <col min="8508" max="8516" width="17.42578125" style="96" customWidth="1"/>
    <col min="8517" max="8521" width="3.42578125" style="96" bestFit="1" customWidth="1"/>
    <col min="8522" max="8523" width="3.85546875" style="96" bestFit="1" customWidth="1"/>
    <col min="8524" max="8524" width="2.85546875" style="96" bestFit="1" customWidth="1"/>
    <col min="8525" max="8525" width="2.42578125" style="96" bestFit="1" customWidth="1"/>
    <col min="8526" max="8526" width="3.42578125" style="96" bestFit="1" customWidth="1"/>
    <col min="8527" max="8530" width="2.42578125" style="96" bestFit="1" customWidth="1"/>
    <col min="8531" max="8531" width="4.140625" style="96" bestFit="1" customWidth="1"/>
    <col min="8532" max="8532" width="13.42578125" style="96" bestFit="1" customWidth="1"/>
    <col min="8533" max="8705" width="9.140625" style="96"/>
    <col min="8706" max="8706" width="3.5703125" style="96" customWidth="1"/>
    <col min="8707" max="8707" width="28.7109375" style="96" customWidth="1"/>
    <col min="8708" max="8709" width="0" style="96" hidden="1" customWidth="1"/>
    <col min="8710" max="8710" width="11.42578125" style="96" customWidth="1"/>
    <col min="8711" max="8711" width="12.5703125" style="96" customWidth="1"/>
    <col min="8712" max="8745" width="0" style="96" hidden="1" customWidth="1"/>
    <col min="8746" max="8746" width="10.7109375" style="96" customWidth="1"/>
    <col min="8747" max="8747" width="9.42578125" style="96" customWidth="1"/>
    <col min="8748" max="8751" width="0" style="96" hidden="1" customWidth="1"/>
    <col min="8752" max="8752" width="12.42578125" style="96" customWidth="1"/>
    <col min="8753" max="8753" width="12.140625" style="96" customWidth="1"/>
    <col min="8754" max="8754" width="25.42578125" style="96" customWidth="1"/>
    <col min="8755" max="8755" width="10.140625" style="96" customWidth="1"/>
    <col min="8756" max="8756" width="7.28515625" style="96" customWidth="1"/>
    <col min="8757" max="8757" width="5.7109375" style="96" customWidth="1"/>
    <col min="8758" max="8758" width="4.85546875" style="96" customWidth="1"/>
    <col min="8759" max="8759" width="4.28515625" style="96" customWidth="1"/>
    <col min="8760" max="8762" width="4.85546875" style="96" customWidth="1"/>
    <col min="8763" max="8763" width="5.140625" style="96" customWidth="1"/>
    <col min="8764" max="8772" width="17.42578125" style="96" customWidth="1"/>
    <col min="8773" max="8777" width="3.42578125" style="96" bestFit="1" customWidth="1"/>
    <col min="8778" max="8779" width="3.85546875" style="96" bestFit="1" customWidth="1"/>
    <col min="8780" max="8780" width="2.85546875" style="96" bestFit="1" customWidth="1"/>
    <col min="8781" max="8781" width="2.42578125" style="96" bestFit="1" customWidth="1"/>
    <col min="8782" max="8782" width="3.42578125" style="96" bestFit="1" customWidth="1"/>
    <col min="8783" max="8786" width="2.42578125" style="96" bestFit="1" customWidth="1"/>
    <col min="8787" max="8787" width="4.140625" style="96" bestFit="1" customWidth="1"/>
    <col min="8788" max="8788" width="13.42578125" style="96" bestFit="1" customWidth="1"/>
    <col min="8789" max="8961" width="9.140625" style="96"/>
    <col min="8962" max="8962" width="3.5703125" style="96" customWidth="1"/>
    <col min="8963" max="8963" width="28.7109375" style="96" customWidth="1"/>
    <col min="8964" max="8965" width="0" style="96" hidden="1" customWidth="1"/>
    <col min="8966" max="8966" width="11.42578125" style="96" customWidth="1"/>
    <col min="8967" max="8967" width="12.5703125" style="96" customWidth="1"/>
    <col min="8968" max="9001" width="0" style="96" hidden="1" customWidth="1"/>
    <col min="9002" max="9002" width="10.7109375" style="96" customWidth="1"/>
    <col min="9003" max="9003" width="9.42578125" style="96" customWidth="1"/>
    <col min="9004" max="9007" width="0" style="96" hidden="1" customWidth="1"/>
    <col min="9008" max="9008" width="12.42578125" style="96" customWidth="1"/>
    <col min="9009" max="9009" width="12.140625" style="96" customWidth="1"/>
    <col min="9010" max="9010" width="25.42578125" style="96" customWidth="1"/>
    <col min="9011" max="9011" width="10.140625" style="96" customWidth="1"/>
    <col min="9012" max="9012" width="7.28515625" style="96" customWidth="1"/>
    <col min="9013" max="9013" width="5.7109375" style="96" customWidth="1"/>
    <col min="9014" max="9014" width="4.85546875" style="96" customWidth="1"/>
    <col min="9015" max="9015" width="4.28515625" style="96" customWidth="1"/>
    <col min="9016" max="9018" width="4.85546875" style="96" customWidth="1"/>
    <col min="9019" max="9019" width="5.140625" style="96" customWidth="1"/>
    <col min="9020" max="9028" width="17.42578125" style="96" customWidth="1"/>
    <col min="9029" max="9033" width="3.42578125" style="96" bestFit="1" customWidth="1"/>
    <col min="9034" max="9035" width="3.85546875" style="96" bestFit="1" customWidth="1"/>
    <col min="9036" max="9036" width="2.85546875" style="96" bestFit="1" customWidth="1"/>
    <col min="9037" max="9037" width="2.42578125" style="96" bestFit="1" customWidth="1"/>
    <col min="9038" max="9038" width="3.42578125" style="96" bestFit="1" customWidth="1"/>
    <col min="9039" max="9042" width="2.42578125" style="96" bestFit="1" customWidth="1"/>
    <col min="9043" max="9043" width="4.140625" style="96" bestFit="1" customWidth="1"/>
    <col min="9044" max="9044" width="13.42578125" style="96" bestFit="1" customWidth="1"/>
    <col min="9045" max="9217" width="9.140625" style="96"/>
    <col min="9218" max="9218" width="3.5703125" style="96" customWidth="1"/>
    <col min="9219" max="9219" width="28.7109375" style="96" customWidth="1"/>
    <col min="9220" max="9221" width="0" style="96" hidden="1" customWidth="1"/>
    <col min="9222" max="9222" width="11.42578125" style="96" customWidth="1"/>
    <col min="9223" max="9223" width="12.5703125" style="96" customWidth="1"/>
    <col min="9224" max="9257" width="0" style="96" hidden="1" customWidth="1"/>
    <col min="9258" max="9258" width="10.7109375" style="96" customWidth="1"/>
    <col min="9259" max="9259" width="9.42578125" style="96" customWidth="1"/>
    <col min="9260" max="9263" width="0" style="96" hidden="1" customWidth="1"/>
    <col min="9264" max="9264" width="12.42578125" style="96" customWidth="1"/>
    <col min="9265" max="9265" width="12.140625" style="96" customWidth="1"/>
    <col min="9266" max="9266" width="25.42578125" style="96" customWidth="1"/>
    <col min="9267" max="9267" width="10.140625" style="96" customWidth="1"/>
    <col min="9268" max="9268" width="7.28515625" style="96" customWidth="1"/>
    <col min="9269" max="9269" width="5.7109375" style="96" customWidth="1"/>
    <col min="9270" max="9270" width="4.85546875" style="96" customWidth="1"/>
    <col min="9271" max="9271" width="4.28515625" style="96" customWidth="1"/>
    <col min="9272" max="9274" width="4.85546875" style="96" customWidth="1"/>
    <col min="9275" max="9275" width="5.140625" style="96" customWidth="1"/>
    <col min="9276" max="9284" width="17.42578125" style="96" customWidth="1"/>
    <col min="9285" max="9289" width="3.42578125" style="96" bestFit="1" customWidth="1"/>
    <col min="9290" max="9291" width="3.85546875" style="96" bestFit="1" customWidth="1"/>
    <col min="9292" max="9292" width="2.85546875" style="96" bestFit="1" customWidth="1"/>
    <col min="9293" max="9293" width="2.42578125" style="96" bestFit="1" customWidth="1"/>
    <col min="9294" max="9294" width="3.42578125" style="96" bestFit="1" customWidth="1"/>
    <col min="9295" max="9298" width="2.42578125" style="96" bestFit="1" customWidth="1"/>
    <col min="9299" max="9299" width="4.140625" style="96" bestFit="1" customWidth="1"/>
    <col min="9300" max="9300" width="13.42578125" style="96" bestFit="1" customWidth="1"/>
    <col min="9301" max="9473" width="9.140625" style="96"/>
    <col min="9474" max="9474" width="3.5703125" style="96" customWidth="1"/>
    <col min="9475" max="9475" width="28.7109375" style="96" customWidth="1"/>
    <col min="9476" max="9477" width="0" style="96" hidden="1" customWidth="1"/>
    <col min="9478" max="9478" width="11.42578125" style="96" customWidth="1"/>
    <col min="9479" max="9479" width="12.5703125" style="96" customWidth="1"/>
    <col min="9480" max="9513" width="0" style="96" hidden="1" customWidth="1"/>
    <col min="9514" max="9514" width="10.7109375" style="96" customWidth="1"/>
    <col min="9515" max="9515" width="9.42578125" style="96" customWidth="1"/>
    <col min="9516" max="9519" width="0" style="96" hidden="1" customWidth="1"/>
    <col min="9520" max="9520" width="12.42578125" style="96" customWidth="1"/>
    <col min="9521" max="9521" width="12.140625" style="96" customWidth="1"/>
    <col min="9522" max="9522" width="25.42578125" style="96" customWidth="1"/>
    <col min="9523" max="9523" width="10.140625" style="96" customWidth="1"/>
    <col min="9524" max="9524" width="7.28515625" style="96" customWidth="1"/>
    <col min="9525" max="9525" width="5.7109375" style="96" customWidth="1"/>
    <col min="9526" max="9526" width="4.85546875" style="96" customWidth="1"/>
    <col min="9527" max="9527" width="4.28515625" style="96" customWidth="1"/>
    <col min="9528" max="9530" width="4.85546875" style="96" customWidth="1"/>
    <col min="9531" max="9531" width="5.140625" style="96" customWidth="1"/>
    <col min="9532" max="9540" width="17.42578125" style="96" customWidth="1"/>
    <col min="9541" max="9545" width="3.42578125" style="96" bestFit="1" customWidth="1"/>
    <col min="9546" max="9547" width="3.85546875" style="96" bestFit="1" customWidth="1"/>
    <col min="9548" max="9548" width="2.85546875" style="96" bestFit="1" customWidth="1"/>
    <col min="9549" max="9549" width="2.42578125" style="96" bestFit="1" customWidth="1"/>
    <col min="9550" max="9550" width="3.42578125" style="96" bestFit="1" customWidth="1"/>
    <col min="9551" max="9554" width="2.42578125" style="96" bestFit="1" customWidth="1"/>
    <col min="9555" max="9555" width="4.140625" style="96" bestFit="1" customWidth="1"/>
    <col min="9556" max="9556" width="13.42578125" style="96" bestFit="1" customWidth="1"/>
    <col min="9557" max="9729" width="9.140625" style="96"/>
    <col min="9730" max="9730" width="3.5703125" style="96" customWidth="1"/>
    <col min="9731" max="9731" width="28.7109375" style="96" customWidth="1"/>
    <col min="9732" max="9733" width="0" style="96" hidden="1" customWidth="1"/>
    <col min="9734" max="9734" width="11.42578125" style="96" customWidth="1"/>
    <col min="9735" max="9735" width="12.5703125" style="96" customWidth="1"/>
    <col min="9736" max="9769" width="0" style="96" hidden="1" customWidth="1"/>
    <col min="9770" max="9770" width="10.7109375" style="96" customWidth="1"/>
    <col min="9771" max="9771" width="9.42578125" style="96" customWidth="1"/>
    <col min="9772" max="9775" width="0" style="96" hidden="1" customWidth="1"/>
    <col min="9776" max="9776" width="12.42578125" style="96" customWidth="1"/>
    <col min="9777" max="9777" width="12.140625" style="96" customWidth="1"/>
    <col min="9778" max="9778" width="25.42578125" style="96" customWidth="1"/>
    <col min="9779" max="9779" width="10.140625" style="96" customWidth="1"/>
    <col min="9780" max="9780" width="7.28515625" style="96" customWidth="1"/>
    <col min="9781" max="9781" width="5.7109375" style="96" customWidth="1"/>
    <col min="9782" max="9782" width="4.85546875" style="96" customWidth="1"/>
    <col min="9783" max="9783" width="4.28515625" style="96" customWidth="1"/>
    <col min="9784" max="9786" width="4.85546875" style="96" customWidth="1"/>
    <col min="9787" max="9787" width="5.140625" style="96" customWidth="1"/>
    <col min="9788" max="9796" width="17.42578125" style="96" customWidth="1"/>
    <col min="9797" max="9801" width="3.42578125" style="96" bestFit="1" customWidth="1"/>
    <col min="9802" max="9803" width="3.85546875" style="96" bestFit="1" customWidth="1"/>
    <col min="9804" max="9804" width="2.85546875" style="96" bestFit="1" customWidth="1"/>
    <col min="9805" max="9805" width="2.42578125" style="96" bestFit="1" customWidth="1"/>
    <col min="9806" max="9806" width="3.42578125" style="96" bestFit="1" customWidth="1"/>
    <col min="9807" max="9810" width="2.42578125" style="96" bestFit="1" customWidth="1"/>
    <col min="9811" max="9811" width="4.140625" style="96" bestFit="1" customWidth="1"/>
    <col min="9812" max="9812" width="13.42578125" style="96" bestFit="1" customWidth="1"/>
    <col min="9813" max="9985" width="9.140625" style="96"/>
    <col min="9986" max="9986" width="3.5703125" style="96" customWidth="1"/>
    <col min="9987" max="9987" width="28.7109375" style="96" customWidth="1"/>
    <col min="9988" max="9989" width="0" style="96" hidden="1" customWidth="1"/>
    <col min="9990" max="9990" width="11.42578125" style="96" customWidth="1"/>
    <col min="9991" max="9991" width="12.5703125" style="96" customWidth="1"/>
    <col min="9992" max="10025" width="0" style="96" hidden="1" customWidth="1"/>
    <col min="10026" max="10026" width="10.7109375" style="96" customWidth="1"/>
    <col min="10027" max="10027" width="9.42578125" style="96" customWidth="1"/>
    <col min="10028" max="10031" width="0" style="96" hidden="1" customWidth="1"/>
    <col min="10032" max="10032" width="12.42578125" style="96" customWidth="1"/>
    <col min="10033" max="10033" width="12.140625" style="96" customWidth="1"/>
    <col min="10034" max="10034" width="25.42578125" style="96" customWidth="1"/>
    <col min="10035" max="10035" width="10.140625" style="96" customWidth="1"/>
    <col min="10036" max="10036" width="7.28515625" style="96" customWidth="1"/>
    <col min="10037" max="10037" width="5.7109375" style="96" customWidth="1"/>
    <col min="10038" max="10038" width="4.85546875" style="96" customWidth="1"/>
    <col min="10039" max="10039" width="4.28515625" style="96" customWidth="1"/>
    <col min="10040" max="10042" width="4.85546875" style="96" customWidth="1"/>
    <col min="10043" max="10043" width="5.140625" style="96" customWidth="1"/>
    <col min="10044" max="10052" width="17.42578125" style="96" customWidth="1"/>
    <col min="10053" max="10057" width="3.42578125" style="96" bestFit="1" customWidth="1"/>
    <col min="10058" max="10059" width="3.85546875" style="96" bestFit="1" customWidth="1"/>
    <col min="10060" max="10060" width="2.85546875" style="96" bestFit="1" customWidth="1"/>
    <col min="10061" max="10061" width="2.42578125" style="96" bestFit="1" customWidth="1"/>
    <col min="10062" max="10062" width="3.42578125" style="96" bestFit="1" customWidth="1"/>
    <col min="10063" max="10066" width="2.42578125" style="96" bestFit="1" customWidth="1"/>
    <col min="10067" max="10067" width="4.140625" style="96" bestFit="1" customWidth="1"/>
    <col min="10068" max="10068" width="13.42578125" style="96" bestFit="1" customWidth="1"/>
    <col min="10069" max="10241" width="9.140625" style="96"/>
    <col min="10242" max="10242" width="3.5703125" style="96" customWidth="1"/>
    <col min="10243" max="10243" width="28.7109375" style="96" customWidth="1"/>
    <col min="10244" max="10245" width="0" style="96" hidden="1" customWidth="1"/>
    <col min="10246" max="10246" width="11.42578125" style="96" customWidth="1"/>
    <col min="10247" max="10247" width="12.5703125" style="96" customWidth="1"/>
    <col min="10248" max="10281" width="0" style="96" hidden="1" customWidth="1"/>
    <col min="10282" max="10282" width="10.7109375" style="96" customWidth="1"/>
    <col min="10283" max="10283" width="9.42578125" style="96" customWidth="1"/>
    <col min="10284" max="10287" width="0" style="96" hidden="1" customWidth="1"/>
    <col min="10288" max="10288" width="12.42578125" style="96" customWidth="1"/>
    <col min="10289" max="10289" width="12.140625" style="96" customWidth="1"/>
    <col min="10290" max="10290" width="25.42578125" style="96" customWidth="1"/>
    <col min="10291" max="10291" width="10.140625" style="96" customWidth="1"/>
    <col min="10292" max="10292" width="7.28515625" style="96" customWidth="1"/>
    <col min="10293" max="10293" width="5.7109375" style="96" customWidth="1"/>
    <col min="10294" max="10294" width="4.85546875" style="96" customWidth="1"/>
    <col min="10295" max="10295" width="4.28515625" style="96" customWidth="1"/>
    <col min="10296" max="10298" width="4.85546875" style="96" customWidth="1"/>
    <col min="10299" max="10299" width="5.140625" style="96" customWidth="1"/>
    <col min="10300" max="10308" width="17.42578125" style="96" customWidth="1"/>
    <col min="10309" max="10313" width="3.42578125" style="96" bestFit="1" customWidth="1"/>
    <col min="10314" max="10315" width="3.85546875" style="96" bestFit="1" customWidth="1"/>
    <col min="10316" max="10316" width="2.85546875" style="96" bestFit="1" customWidth="1"/>
    <col min="10317" max="10317" width="2.42578125" style="96" bestFit="1" customWidth="1"/>
    <col min="10318" max="10318" width="3.42578125" style="96" bestFit="1" customWidth="1"/>
    <col min="10319" max="10322" width="2.42578125" style="96" bestFit="1" customWidth="1"/>
    <col min="10323" max="10323" width="4.140625" style="96" bestFit="1" customWidth="1"/>
    <col min="10324" max="10324" width="13.42578125" style="96" bestFit="1" customWidth="1"/>
    <col min="10325" max="10497" width="9.140625" style="96"/>
    <col min="10498" max="10498" width="3.5703125" style="96" customWidth="1"/>
    <col min="10499" max="10499" width="28.7109375" style="96" customWidth="1"/>
    <col min="10500" max="10501" width="0" style="96" hidden="1" customWidth="1"/>
    <col min="10502" max="10502" width="11.42578125" style="96" customWidth="1"/>
    <col min="10503" max="10503" width="12.5703125" style="96" customWidth="1"/>
    <col min="10504" max="10537" width="0" style="96" hidden="1" customWidth="1"/>
    <col min="10538" max="10538" width="10.7109375" style="96" customWidth="1"/>
    <col min="10539" max="10539" width="9.42578125" style="96" customWidth="1"/>
    <col min="10540" max="10543" width="0" style="96" hidden="1" customWidth="1"/>
    <col min="10544" max="10544" width="12.42578125" style="96" customWidth="1"/>
    <col min="10545" max="10545" width="12.140625" style="96" customWidth="1"/>
    <col min="10546" max="10546" width="25.42578125" style="96" customWidth="1"/>
    <col min="10547" max="10547" width="10.140625" style="96" customWidth="1"/>
    <col min="10548" max="10548" width="7.28515625" style="96" customWidth="1"/>
    <col min="10549" max="10549" width="5.7109375" style="96" customWidth="1"/>
    <col min="10550" max="10550" width="4.85546875" style="96" customWidth="1"/>
    <col min="10551" max="10551" width="4.28515625" style="96" customWidth="1"/>
    <col min="10552" max="10554" width="4.85546875" style="96" customWidth="1"/>
    <col min="10555" max="10555" width="5.140625" style="96" customWidth="1"/>
    <col min="10556" max="10564" width="17.42578125" style="96" customWidth="1"/>
    <col min="10565" max="10569" width="3.42578125" style="96" bestFit="1" customWidth="1"/>
    <col min="10570" max="10571" width="3.85546875" style="96" bestFit="1" customWidth="1"/>
    <col min="10572" max="10572" width="2.85546875" style="96" bestFit="1" customWidth="1"/>
    <col min="10573" max="10573" width="2.42578125" style="96" bestFit="1" customWidth="1"/>
    <col min="10574" max="10574" width="3.42578125" style="96" bestFit="1" customWidth="1"/>
    <col min="10575" max="10578" width="2.42578125" style="96" bestFit="1" customWidth="1"/>
    <col min="10579" max="10579" width="4.140625" style="96" bestFit="1" customWidth="1"/>
    <col min="10580" max="10580" width="13.42578125" style="96" bestFit="1" customWidth="1"/>
    <col min="10581" max="10753" width="9.140625" style="96"/>
    <col min="10754" max="10754" width="3.5703125" style="96" customWidth="1"/>
    <col min="10755" max="10755" width="28.7109375" style="96" customWidth="1"/>
    <col min="10756" max="10757" width="0" style="96" hidden="1" customWidth="1"/>
    <col min="10758" max="10758" width="11.42578125" style="96" customWidth="1"/>
    <col min="10759" max="10759" width="12.5703125" style="96" customWidth="1"/>
    <col min="10760" max="10793" width="0" style="96" hidden="1" customWidth="1"/>
    <col min="10794" max="10794" width="10.7109375" style="96" customWidth="1"/>
    <col min="10795" max="10795" width="9.42578125" style="96" customWidth="1"/>
    <col min="10796" max="10799" width="0" style="96" hidden="1" customWidth="1"/>
    <col min="10800" max="10800" width="12.42578125" style="96" customWidth="1"/>
    <col min="10801" max="10801" width="12.140625" style="96" customWidth="1"/>
    <col min="10802" max="10802" width="25.42578125" style="96" customWidth="1"/>
    <col min="10803" max="10803" width="10.140625" style="96" customWidth="1"/>
    <col min="10804" max="10804" width="7.28515625" style="96" customWidth="1"/>
    <col min="10805" max="10805" width="5.7109375" style="96" customWidth="1"/>
    <col min="10806" max="10806" width="4.85546875" style="96" customWidth="1"/>
    <col min="10807" max="10807" width="4.28515625" style="96" customWidth="1"/>
    <col min="10808" max="10810" width="4.85546875" style="96" customWidth="1"/>
    <col min="10811" max="10811" width="5.140625" style="96" customWidth="1"/>
    <col min="10812" max="10820" width="17.42578125" style="96" customWidth="1"/>
    <col min="10821" max="10825" width="3.42578125" style="96" bestFit="1" customWidth="1"/>
    <col min="10826" max="10827" width="3.85546875" style="96" bestFit="1" customWidth="1"/>
    <col min="10828" max="10828" width="2.85546875" style="96" bestFit="1" customWidth="1"/>
    <col min="10829" max="10829" width="2.42578125" style="96" bestFit="1" customWidth="1"/>
    <col min="10830" max="10830" width="3.42578125" style="96" bestFit="1" customWidth="1"/>
    <col min="10831" max="10834" width="2.42578125" style="96" bestFit="1" customWidth="1"/>
    <col min="10835" max="10835" width="4.140625" style="96" bestFit="1" customWidth="1"/>
    <col min="10836" max="10836" width="13.42578125" style="96" bestFit="1" customWidth="1"/>
    <col min="10837" max="11009" width="9.140625" style="96"/>
    <col min="11010" max="11010" width="3.5703125" style="96" customWidth="1"/>
    <col min="11011" max="11011" width="28.7109375" style="96" customWidth="1"/>
    <col min="11012" max="11013" width="0" style="96" hidden="1" customWidth="1"/>
    <col min="11014" max="11014" width="11.42578125" style="96" customWidth="1"/>
    <col min="11015" max="11015" width="12.5703125" style="96" customWidth="1"/>
    <col min="11016" max="11049" width="0" style="96" hidden="1" customWidth="1"/>
    <col min="11050" max="11050" width="10.7109375" style="96" customWidth="1"/>
    <col min="11051" max="11051" width="9.42578125" style="96" customWidth="1"/>
    <col min="11052" max="11055" width="0" style="96" hidden="1" customWidth="1"/>
    <col min="11056" max="11056" width="12.42578125" style="96" customWidth="1"/>
    <col min="11057" max="11057" width="12.140625" style="96" customWidth="1"/>
    <col min="11058" max="11058" width="25.42578125" style="96" customWidth="1"/>
    <col min="11059" max="11059" width="10.140625" style="96" customWidth="1"/>
    <col min="11060" max="11060" width="7.28515625" style="96" customWidth="1"/>
    <col min="11061" max="11061" width="5.7109375" style="96" customWidth="1"/>
    <col min="11062" max="11062" width="4.85546875" style="96" customWidth="1"/>
    <col min="11063" max="11063" width="4.28515625" style="96" customWidth="1"/>
    <col min="11064" max="11066" width="4.85546875" style="96" customWidth="1"/>
    <col min="11067" max="11067" width="5.140625" style="96" customWidth="1"/>
    <col min="11068" max="11076" width="17.42578125" style="96" customWidth="1"/>
    <col min="11077" max="11081" width="3.42578125" style="96" bestFit="1" customWidth="1"/>
    <col min="11082" max="11083" width="3.85546875" style="96" bestFit="1" customWidth="1"/>
    <col min="11084" max="11084" width="2.85546875" style="96" bestFit="1" customWidth="1"/>
    <col min="11085" max="11085" width="2.42578125" style="96" bestFit="1" customWidth="1"/>
    <col min="11086" max="11086" width="3.42578125" style="96" bestFit="1" customWidth="1"/>
    <col min="11087" max="11090" width="2.42578125" style="96" bestFit="1" customWidth="1"/>
    <col min="11091" max="11091" width="4.140625" style="96" bestFit="1" customWidth="1"/>
    <col min="11092" max="11092" width="13.42578125" style="96" bestFit="1" customWidth="1"/>
    <col min="11093" max="11265" width="9.140625" style="96"/>
    <col min="11266" max="11266" width="3.5703125" style="96" customWidth="1"/>
    <col min="11267" max="11267" width="28.7109375" style="96" customWidth="1"/>
    <col min="11268" max="11269" width="0" style="96" hidden="1" customWidth="1"/>
    <col min="11270" max="11270" width="11.42578125" style="96" customWidth="1"/>
    <col min="11271" max="11271" width="12.5703125" style="96" customWidth="1"/>
    <col min="11272" max="11305" width="0" style="96" hidden="1" customWidth="1"/>
    <col min="11306" max="11306" width="10.7109375" style="96" customWidth="1"/>
    <col min="11307" max="11307" width="9.42578125" style="96" customWidth="1"/>
    <col min="11308" max="11311" width="0" style="96" hidden="1" customWidth="1"/>
    <col min="11312" max="11312" width="12.42578125" style="96" customWidth="1"/>
    <col min="11313" max="11313" width="12.140625" style="96" customWidth="1"/>
    <col min="11314" max="11314" width="25.42578125" style="96" customWidth="1"/>
    <col min="11315" max="11315" width="10.140625" style="96" customWidth="1"/>
    <col min="11316" max="11316" width="7.28515625" style="96" customWidth="1"/>
    <col min="11317" max="11317" width="5.7109375" style="96" customWidth="1"/>
    <col min="11318" max="11318" width="4.85546875" style="96" customWidth="1"/>
    <col min="11319" max="11319" width="4.28515625" style="96" customWidth="1"/>
    <col min="11320" max="11322" width="4.85546875" style="96" customWidth="1"/>
    <col min="11323" max="11323" width="5.140625" style="96" customWidth="1"/>
    <col min="11324" max="11332" width="17.42578125" style="96" customWidth="1"/>
    <col min="11333" max="11337" width="3.42578125" style="96" bestFit="1" customWidth="1"/>
    <col min="11338" max="11339" width="3.85546875" style="96" bestFit="1" customWidth="1"/>
    <col min="11340" max="11340" width="2.85546875" style="96" bestFit="1" customWidth="1"/>
    <col min="11341" max="11341" width="2.42578125" style="96" bestFit="1" customWidth="1"/>
    <col min="11342" max="11342" width="3.42578125" style="96" bestFit="1" customWidth="1"/>
    <col min="11343" max="11346" width="2.42578125" style="96" bestFit="1" customWidth="1"/>
    <col min="11347" max="11347" width="4.140625" style="96" bestFit="1" customWidth="1"/>
    <col min="11348" max="11348" width="13.42578125" style="96" bestFit="1" customWidth="1"/>
    <col min="11349" max="11521" width="9.140625" style="96"/>
    <col min="11522" max="11522" width="3.5703125" style="96" customWidth="1"/>
    <col min="11523" max="11523" width="28.7109375" style="96" customWidth="1"/>
    <col min="11524" max="11525" width="0" style="96" hidden="1" customWidth="1"/>
    <col min="11526" max="11526" width="11.42578125" style="96" customWidth="1"/>
    <col min="11527" max="11527" width="12.5703125" style="96" customWidth="1"/>
    <col min="11528" max="11561" width="0" style="96" hidden="1" customWidth="1"/>
    <col min="11562" max="11562" width="10.7109375" style="96" customWidth="1"/>
    <col min="11563" max="11563" width="9.42578125" style="96" customWidth="1"/>
    <col min="11564" max="11567" width="0" style="96" hidden="1" customWidth="1"/>
    <col min="11568" max="11568" width="12.42578125" style="96" customWidth="1"/>
    <col min="11569" max="11569" width="12.140625" style="96" customWidth="1"/>
    <col min="11570" max="11570" width="25.42578125" style="96" customWidth="1"/>
    <col min="11571" max="11571" width="10.140625" style="96" customWidth="1"/>
    <col min="11572" max="11572" width="7.28515625" style="96" customWidth="1"/>
    <col min="11573" max="11573" width="5.7109375" style="96" customWidth="1"/>
    <col min="11574" max="11574" width="4.85546875" style="96" customWidth="1"/>
    <col min="11575" max="11575" width="4.28515625" style="96" customWidth="1"/>
    <col min="11576" max="11578" width="4.85546875" style="96" customWidth="1"/>
    <col min="11579" max="11579" width="5.140625" style="96" customWidth="1"/>
    <col min="11580" max="11588" width="17.42578125" style="96" customWidth="1"/>
    <col min="11589" max="11593" width="3.42578125" style="96" bestFit="1" customWidth="1"/>
    <col min="11594" max="11595" width="3.85546875" style="96" bestFit="1" customWidth="1"/>
    <col min="11596" max="11596" width="2.85546875" style="96" bestFit="1" customWidth="1"/>
    <col min="11597" max="11597" width="2.42578125" style="96" bestFit="1" customWidth="1"/>
    <col min="11598" max="11598" width="3.42578125" style="96" bestFit="1" customWidth="1"/>
    <col min="11599" max="11602" width="2.42578125" style="96" bestFit="1" customWidth="1"/>
    <col min="11603" max="11603" width="4.140625" style="96" bestFit="1" customWidth="1"/>
    <col min="11604" max="11604" width="13.42578125" style="96" bestFit="1" customWidth="1"/>
    <col min="11605" max="11777" width="9.140625" style="96"/>
    <col min="11778" max="11778" width="3.5703125" style="96" customWidth="1"/>
    <col min="11779" max="11779" width="28.7109375" style="96" customWidth="1"/>
    <col min="11780" max="11781" width="0" style="96" hidden="1" customWidth="1"/>
    <col min="11782" max="11782" width="11.42578125" style="96" customWidth="1"/>
    <col min="11783" max="11783" width="12.5703125" style="96" customWidth="1"/>
    <col min="11784" max="11817" width="0" style="96" hidden="1" customWidth="1"/>
    <col min="11818" max="11818" width="10.7109375" style="96" customWidth="1"/>
    <col min="11819" max="11819" width="9.42578125" style="96" customWidth="1"/>
    <col min="11820" max="11823" width="0" style="96" hidden="1" customWidth="1"/>
    <col min="11824" max="11824" width="12.42578125" style="96" customWidth="1"/>
    <col min="11825" max="11825" width="12.140625" style="96" customWidth="1"/>
    <col min="11826" max="11826" width="25.42578125" style="96" customWidth="1"/>
    <col min="11827" max="11827" width="10.140625" style="96" customWidth="1"/>
    <col min="11828" max="11828" width="7.28515625" style="96" customWidth="1"/>
    <col min="11829" max="11829" width="5.7109375" style="96" customWidth="1"/>
    <col min="11830" max="11830" width="4.85546875" style="96" customWidth="1"/>
    <col min="11831" max="11831" width="4.28515625" style="96" customWidth="1"/>
    <col min="11832" max="11834" width="4.85546875" style="96" customWidth="1"/>
    <col min="11835" max="11835" width="5.140625" style="96" customWidth="1"/>
    <col min="11836" max="11844" width="17.42578125" style="96" customWidth="1"/>
    <col min="11845" max="11849" width="3.42578125" style="96" bestFit="1" customWidth="1"/>
    <col min="11850" max="11851" width="3.85546875" style="96" bestFit="1" customWidth="1"/>
    <col min="11852" max="11852" width="2.85546875" style="96" bestFit="1" customWidth="1"/>
    <col min="11853" max="11853" width="2.42578125" style="96" bestFit="1" customWidth="1"/>
    <col min="11854" max="11854" width="3.42578125" style="96" bestFit="1" customWidth="1"/>
    <col min="11855" max="11858" width="2.42578125" style="96" bestFit="1" customWidth="1"/>
    <col min="11859" max="11859" width="4.140625" style="96" bestFit="1" customWidth="1"/>
    <col min="11860" max="11860" width="13.42578125" style="96" bestFit="1" customWidth="1"/>
    <col min="11861" max="12033" width="9.140625" style="96"/>
    <col min="12034" max="12034" width="3.5703125" style="96" customWidth="1"/>
    <col min="12035" max="12035" width="28.7109375" style="96" customWidth="1"/>
    <col min="12036" max="12037" width="0" style="96" hidden="1" customWidth="1"/>
    <col min="12038" max="12038" width="11.42578125" style="96" customWidth="1"/>
    <col min="12039" max="12039" width="12.5703125" style="96" customWidth="1"/>
    <col min="12040" max="12073" width="0" style="96" hidden="1" customWidth="1"/>
    <col min="12074" max="12074" width="10.7109375" style="96" customWidth="1"/>
    <col min="12075" max="12075" width="9.42578125" style="96" customWidth="1"/>
    <col min="12076" max="12079" width="0" style="96" hidden="1" customWidth="1"/>
    <col min="12080" max="12080" width="12.42578125" style="96" customWidth="1"/>
    <col min="12081" max="12081" width="12.140625" style="96" customWidth="1"/>
    <col min="12082" max="12082" width="25.42578125" style="96" customWidth="1"/>
    <col min="12083" max="12083" width="10.140625" style="96" customWidth="1"/>
    <col min="12084" max="12084" width="7.28515625" style="96" customWidth="1"/>
    <col min="12085" max="12085" width="5.7109375" style="96" customWidth="1"/>
    <col min="12086" max="12086" width="4.85546875" style="96" customWidth="1"/>
    <col min="12087" max="12087" width="4.28515625" style="96" customWidth="1"/>
    <col min="12088" max="12090" width="4.85546875" style="96" customWidth="1"/>
    <col min="12091" max="12091" width="5.140625" style="96" customWidth="1"/>
    <col min="12092" max="12100" width="17.42578125" style="96" customWidth="1"/>
    <col min="12101" max="12105" width="3.42578125" style="96" bestFit="1" customWidth="1"/>
    <col min="12106" max="12107" width="3.85546875" style="96" bestFit="1" customWidth="1"/>
    <col min="12108" max="12108" width="2.85546875" style="96" bestFit="1" customWidth="1"/>
    <col min="12109" max="12109" width="2.42578125" style="96" bestFit="1" customWidth="1"/>
    <col min="12110" max="12110" width="3.42578125" style="96" bestFit="1" customWidth="1"/>
    <col min="12111" max="12114" width="2.42578125" style="96" bestFit="1" customWidth="1"/>
    <col min="12115" max="12115" width="4.140625" style="96" bestFit="1" customWidth="1"/>
    <col min="12116" max="12116" width="13.42578125" style="96" bestFit="1" customWidth="1"/>
    <col min="12117" max="12289" width="9.140625" style="96"/>
    <col min="12290" max="12290" width="3.5703125" style="96" customWidth="1"/>
    <col min="12291" max="12291" width="28.7109375" style="96" customWidth="1"/>
    <col min="12292" max="12293" width="0" style="96" hidden="1" customWidth="1"/>
    <col min="12294" max="12294" width="11.42578125" style="96" customWidth="1"/>
    <col min="12295" max="12295" width="12.5703125" style="96" customWidth="1"/>
    <col min="12296" max="12329" width="0" style="96" hidden="1" customWidth="1"/>
    <col min="12330" max="12330" width="10.7109375" style="96" customWidth="1"/>
    <col min="12331" max="12331" width="9.42578125" style="96" customWidth="1"/>
    <col min="12332" max="12335" width="0" style="96" hidden="1" customWidth="1"/>
    <col min="12336" max="12336" width="12.42578125" style="96" customWidth="1"/>
    <col min="12337" max="12337" width="12.140625" style="96" customWidth="1"/>
    <col min="12338" max="12338" width="25.42578125" style="96" customWidth="1"/>
    <col min="12339" max="12339" width="10.140625" style="96" customWidth="1"/>
    <col min="12340" max="12340" width="7.28515625" style="96" customWidth="1"/>
    <col min="12341" max="12341" width="5.7109375" style="96" customWidth="1"/>
    <col min="12342" max="12342" width="4.85546875" style="96" customWidth="1"/>
    <col min="12343" max="12343" width="4.28515625" style="96" customWidth="1"/>
    <col min="12344" max="12346" width="4.85546875" style="96" customWidth="1"/>
    <col min="12347" max="12347" width="5.140625" style="96" customWidth="1"/>
    <col min="12348" max="12356" width="17.42578125" style="96" customWidth="1"/>
    <col min="12357" max="12361" width="3.42578125" style="96" bestFit="1" customWidth="1"/>
    <col min="12362" max="12363" width="3.85546875" style="96" bestFit="1" customWidth="1"/>
    <col min="12364" max="12364" width="2.85546875" style="96" bestFit="1" customWidth="1"/>
    <col min="12365" max="12365" width="2.42578125" style="96" bestFit="1" customWidth="1"/>
    <col min="12366" max="12366" width="3.42578125" style="96" bestFit="1" customWidth="1"/>
    <col min="12367" max="12370" width="2.42578125" style="96" bestFit="1" customWidth="1"/>
    <col min="12371" max="12371" width="4.140625" style="96" bestFit="1" customWidth="1"/>
    <col min="12372" max="12372" width="13.42578125" style="96" bestFit="1" customWidth="1"/>
    <col min="12373" max="12545" width="9.140625" style="96"/>
    <col min="12546" max="12546" width="3.5703125" style="96" customWidth="1"/>
    <col min="12547" max="12547" width="28.7109375" style="96" customWidth="1"/>
    <col min="12548" max="12549" width="0" style="96" hidden="1" customWidth="1"/>
    <col min="12550" max="12550" width="11.42578125" style="96" customWidth="1"/>
    <col min="12551" max="12551" width="12.5703125" style="96" customWidth="1"/>
    <col min="12552" max="12585" width="0" style="96" hidden="1" customWidth="1"/>
    <col min="12586" max="12586" width="10.7109375" style="96" customWidth="1"/>
    <col min="12587" max="12587" width="9.42578125" style="96" customWidth="1"/>
    <col min="12588" max="12591" width="0" style="96" hidden="1" customWidth="1"/>
    <col min="12592" max="12592" width="12.42578125" style="96" customWidth="1"/>
    <col min="12593" max="12593" width="12.140625" style="96" customWidth="1"/>
    <col min="12594" max="12594" width="25.42578125" style="96" customWidth="1"/>
    <col min="12595" max="12595" width="10.140625" style="96" customWidth="1"/>
    <col min="12596" max="12596" width="7.28515625" style="96" customWidth="1"/>
    <col min="12597" max="12597" width="5.7109375" style="96" customWidth="1"/>
    <col min="12598" max="12598" width="4.85546875" style="96" customWidth="1"/>
    <col min="12599" max="12599" width="4.28515625" style="96" customWidth="1"/>
    <col min="12600" max="12602" width="4.85546875" style="96" customWidth="1"/>
    <col min="12603" max="12603" width="5.140625" style="96" customWidth="1"/>
    <col min="12604" max="12612" width="17.42578125" style="96" customWidth="1"/>
    <col min="12613" max="12617" width="3.42578125" style="96" bestFit="1" customWidth="1"/>
    <col min="12618" max="12619" width="3.85546875" style="96" bestFit="1" customWidth="1"/>
    <col min="12620" max="12620" width="2.85546875" style="96" bestFit="1" customWidth="1"/>
    <col min="12621" max="12621" width="2.42578125" style="96" bestFit="1" customWidth="1"/>
    <col min="12622" max="12622" width="3.42578125" style="96" bestFit="1" customWidth="1"/>
    <col min="12623" max="12626" width="2.42578125" style="96" bestFit="1" customWidth="1"/>
    <col min="12627" max="12627" width="4.140625" style="96" bestFit="1" customWidth="1"/>
    <col min="12628" max="12628" width="13.42578125" style="96" bestFit="1" customWidth="1"/>
    <col min="12629" max="12801" width="9.140625" style="96"/>
    <col min="12802" max="12802" width="3.5703125" style="96" customWidth="1"/>
    <col min="12803" max="12803" width="28.7109375" style="96" customWidth="1"/>
    <col min="12804" max="12805" width="0" style="96" hidden="1" customWidth="1"/>
    <col min="12806" max="12806" width="11.42578125" style="96" customWidth="1"/>
    <col min="12807" max="12807" width="12.5703125" style="96" customWidth="1"/>
    <col min="12808" max="12841" width="0" style="96" hidden="1" customWidth="1"/>
    <col min="12842" max="12842" width="10.7109375" style="96" customWidth="1"/>
    <col min="12843" max="12843" width="9.42578125" style="96" customWidth="1"/>
    <col min="12844" max="12847" width="0" style="96" hidden="1" customWidth="1"/>
    <col min="12848" max="12848" width="12.42578125" style="96" customWidth="1"/>
    <col min="12849" max="12849" width="12.140625" style="96" customWidth="1"/>
    <col min="12850" max="12850" width="25.42578125" style="96" customWidth="1"/>
    <col min="12851" max="12851" width="10.140625" style="96" customWidth="1"/>
    <col min="12852" max="12852" width="7.28515625" style="96" customWidth="1"/>
    <col min="12853" max="12853" width="5.7109375" style="96" customWidth="1"/>
    <col min="12854" max="12854" width="4.85546875" style="96" customWidth="1"/>
    <col min="12855" max="12855" width="4.28515625" style="96" customWidth="1"/>
    <col min="12856" max="12858" width="4.85546875" style="96" customWidth="1"/>
    <col min="12859" max="12859" width="5.140625" style="96" customWidth="1"/>
    <col min="12860" max="12868" width="17.42578125" style="96" customWidth="1"/>
    <col min="12869" max="12873" width="3.42578125" style="96" bestFit="1" customWidth="1"/>
    <col min="12874" max="12875" width="3.85546875" style="96" bestFit="1" customWidth="1"/>
    <col min="12876" max="12876" width="2.85546875" style="96" bestFit="1" customWidth="1"/>
    <col min="12877" max="12877" width="2.42578125" style="96" bestFit="1" customWidth="1"/>
    <col min="12878" max="12878" width="3.42578125" style="96" bestFit="1" customWidth="1"/>
    <col min="12879" max="12882" width="2.42578125" style="96" bestFit="1" customWidth="1"/>
    <col min="12883" max="12883" width="4.140625" style="96" bestFit="1" customWidth="1"/>
    <col min="12884" max="12884" width="13.42578125" style="96" bestFit="1" customWidth="1"/>
    <col min="12885" max="13057" width="9.140625" style="96"/>
    <col min="13058" max="13058" width="3.5703125" style="96" customWidth="1"/>
    <col min="13059" max="13059" width="28.7109375" style="96" customWidth="1"/>
    <col min="13060" max="13061" width="0" style="96" hidden="1" customWidth="1"/>
    <col min="13062" max="13062" width="11.42578125" style="96" customWidth="1"/>
    <col min="13063" max="13063" width="12.5703125" style="96" customWidth="1"/>
    <col min="13064" max="13097" width="0" style="96" hidden="1" customWidth="1"/>
    <col min="13098" max="13098" width="10.7109375" style="96" customWidth="1"/>
    <col min="13099" max="13099" width="9.42578125" style="96" customWidth="1"/>
    <col min="13100" max="13103" width="0" style="96" hidden="1" customWidth="1"/>
    <col min="13104" max="13104" width="12.42578125" style="96" customWidth="1"/>
    <col min="13105" max="13105" width="12.140625" style="96" customWidth="1"/>
    <col min="13106" max="13106" width="25.42578125" style="96" customWidth="1"/>
    <col min="13107" max="13107" width="10.140625" style="96" customWidth="1"/>
    <col min="13108" max="13108" width="7.28515625" style="96" customWidth="1"/>
    <col min="13109" max="13109" width="5.7109375" style="96" customWidth="1"/>
    <col min="13110" max="13110" width="4.85546875" style="96" customWidth="1"/>
    <col min="13111" max="13111" width="4.28515625" style="96" customWidth="1"/>
    <col min="13112" max="13114" width="4.85546875" style="96" customWidth="1"/>
    <col min="13115" max="13115" width="5.140625" style="96" customWidth="1"/>
    <col min="13116" max="13124" width="17.42578125" style="96" customWidth="1"/>
    <col min="13125" max="13129" width="3.42578125" style="96" bestFit="1" customWidth="1"/>
    <col min="13130" max="13131" width="3.85546875" style="96" bestFit="1" customWidth="1"/>
    <col min="13132" max="13132" width="2.85546875" style="96" bestFit="1" customWidth="1"/>
    <col min="13133" max="13133" width="2.42578125" style="96" bestFit="1" customWidth="1"/>
    <col min="13134" max="13134" width="3.42578125" style="96" bestFit="1" customWidth="1"/>
    <col min="13135" max="13138" width="2.42578125" style="96" bestFit="1" customWidth="1"/>
    <col min="13139" max="13139" width="4.140625" style="96" bestFit="1" customWidth="1"/>
    <col min="13140" max="13140" width="13.42578125" style="96" bestFit="1" customWidth="1"/>
    <col min="13141" max="13313" width="9.140625" style="96"/>
    <col min="13314" max="13314" width="3.5703125" style="96" customWidth="1"/>
    <col min="13315" max="13315" width="28.7109375" style="96" customWidth="1"/>
    <col min="13316" max="13317" width="0" style="96" hidden="1" customWidth="1"/>
    <col min="13318" max="13318" width="11.42578125" style="96" customWidth="1"/>
    <col min="13319" max="13319" width="12.5703125" style="96" customWidth="1"/>
    <col min="13320" max="13353" width="0" style="96" hidden="1" customWidth="1"/>
    <col min="13354" max="13354" width="10.7109375" style="96" customWidth="1"/>
    <col min="13355" max="13355" width="9.42578125" style="96" customWidth="1"/>
    <col min="13356" max="13359" width="0" style="96" hidden="1" customWidth="1"/>
    <col min="13360" max="13360" width="12.42578125" style="96" customWidth="1"/>
    <col min="13361" max="13361" width="12.140625" style="96" customWidth="1"/>
    <col min="13362" max="13362" width="25.42578125" style="96" customWidth="1"/>
    <col min="13363" max="13363" width="10.140625" style="96" customWidth="1"/>
    <col min="13364" max="13364" width="7.28515625" style="96" customWidth="1"/>
    <col min="13365" max="13365" width="5.7109375" style="96" customWidth="1"/>
    <col min="13366" max="13366" width="4.85546875" style="96" customWidth="1"/>
    <col min="13367" max="13367" width="4.28515625" style="96" customWidth="1"/>
    <col min="13368" max="13370" width="4.85546875" style="96" customWidth="1"/>
    <col min="13371" max="13371" width="5.140625" style="96" customWidth="1"/>
    <col min="13372" max="13380" width="17.42578125" style="96" customWidth="1"/>
    <col min="13381" max="13385" width="3.42578125" style="96" bestFit="1" customWidth="1"/>
    <col min="13386" max="13387" width="3.85546875" style="96" bestFit="1" customWidth="1"/>
    <col min="13388" max="13388" width="2.85546875" style="96" bestFit="1" customWidth="1"/>
    <col min="13389" max="13389" width="2.42578125" style="96" bestFit="1" customWidth="1"/>
    <col min="13390" max="13390" width="3.42578125" style="96" bestFit="1" customWidth="1"/>
    <col min="13391" max="13394" width="2.42578125" style="96" bestFit="1" customWidth="1"/>
    <col min="13395" max="13395" width="4.140625" style="96" bestFit="1" customWidth="1"/>
    <col min="13396" max="13396" width="13.42578125" style="96" bestFit="1" customWidth="1"/>
    <col min="13397" max="13569" width="9.140625" style="96"/>
    <col min="13570" max="13570" width="3.5703125" style="96" customWidth="1"/>
    <col min="13571" max="13571" width="28.7109375" style="96" customWidth="1"/>
    <col min="13572" max="13573" width="0" style="96" hidden="1" customWidth="1"/>
    <col min="13574" max="13574" width="11.42578125" style="96" customWidth="1"/>
    <col min="13575" max="13575" width="12.5703125" style="96" customWidth="1"/>
    <col min="13576" max="13609" width="0" style="96" hidden="1" customWidth="1"/>
    <col min="13610" max="13610" width="10.7109375" style="96" customWidth="1"/>
    <col min="13611" max="13611" width="9.42578125" style="96" customWidth="1"/>
    <col min="13612" max="13615" width="0" style="96" hidden="1" customWidth="1"/>
    <col min="13616" max="13616" width="12.42578125" style="96" customWidth="1"/>
    <col min="13617" max="13617" width="12.140625" style="96" customWidth="1"/>
    <col min="13618" max="13618" width="25.42578125" style="96" customWidth="1"/>
    <col min="13619" max="13619" width="10.140625" style="96" customWidth="1"/>
    <col min="13620" max="13620" width="7.28515625" style="96" customWidth="1"/>
    <col min="13621" max="13621" width="5.7109375" style="96" customWidth="1"/>
    <col min="13622" max="13622" width="4.85546875" style="96" customWidth="1"/>
    <col min="13623" max="13623" width="4.28515625" style="96" customWidth="1"/>
    <col min="13624" max="13626" width="4.85546875" style="96" customWidth="1"/>
    <col min="13627" max="13627" width="5.140625" style="96" customWidth="1"/>
    <col min="13628" max="13636" width="17.42578125" style="96" customWidth="1"/>
    <col min="13637" max="13641" width="3.42578125" style="96" bestFit="1" customWidth="1"/>
    <col min="13642" max="13643" width="3.85546875" style="96" bestFit="1" customWidth="1"/>
    <col min="13644" max="13644" width="2.85546875" style="96" bestFit="1" customWidth="1"/>
    <col min="13645" max="13645" width="2.42578125" style="96" bestFit="1" customWidth="1"/>
    <col min="13646" max="13646" width="3.42578125" style="96" bestFit="1" customWidth="1"/>
    <col min="13647" max="13650" width="2.42578125" style="96" bestFit="1" customWidth="1"/>
    <col min="13651" max="13651" width="4.140625" style="96" bestFit="1" customWidth="1"/>
    <col min="13652" max="13652" width="13.42578125" style="96" bestFit="1" customWidth="1"/>
    <col min="13653" max="13825" width="9.140625" style="96"/>
    <col min="13826" max="13826" width="3.5703125" style="96" customWidth="1"/>
    <col min="13827" max="13827" width="28.7109375" style="96" customWidth="1"/>
    <col min="13828" max="13829" width="0" style="96" hidden="1" customWidth="1"/>
    <col min="13830" max="13830" width="11.42578125" style="96" customWidth="1"/>
    <col min="13831" max="13831" width="12.5703125" style="96" customWidth="1"/>
    <col min="13832" max="13865" width="0" style="96" hidden="1" customWidth="1"/>
    <col min="13866" max="13866" width="10.7109375" style="96" customWidth="1"/>
    <col min="13867" max="13867" width="9.42578125" style="96" customWidth="1"/>
    <col min="13868" max="13871" width="0" style="96" hidden="1" customWidth="1"/>
    <col min="13872" max="13872" width="12.42578125" style="96" customWidth="1"/>
    <col min="13873" max="13873" width="12.140625" style="96" customWidth="1"/>
    <col min="13874" max="13874" width="25.42578125" style="96" customWidth="1"/>
    <col min="13875" max="13875" width="10.140625" style="96" customWidth="1"/>
    <col min="13876" max="13876" width="7.28515625" style="96" customWidth="1"/>
    <col min="13877" max="13877" width="5.7109375" style="96" customWidth="1"/>
    <col min="13878" max="13878" width="4.85546875" style="96" customWidth="1"/>
    <col min="13879" max="13879" width="4.28515625" style="96" customWidth="1"/>
    <col min="13880" max="13882" width="4.85546875" style="96" customWidth="1"/>
    <col min="13883" max="13883" width="5.140625" style="96" customWidth="1"/>
    <col min="13884" max="13892" width="17.42578125" style="96" customWidth="1"/>
    <col min="13893" max="13897" width="3.42578125" style="96" bestFit="1" customWidth="1"/>
    <col min="13898" max="13899" width="3.85546875" style="96" bestFit="1" customWidth="1"/>
    <col min="13900" max="13900" width="2.85546875" style="96" bestFit="1" customWidth="1"/>
    <col min="13901" max="13901" width="2.42578125" style="96" bestFit="1" customWidth="1"/>
    <col min="13902" max="13902" width="3.42578125" style="96" bestFit="1" customWidth="1"/>
    <col min="13903" max="13906" width="2.42578125" style="96" bestFit="1" customWidth="1"/>
    <col min="13907" max="13907" width="4.140625" style="96" bestFit="1" customWidth="1"/>
    <col min="13908" max="13908" width="13.42578125" style="96" bestFit="1" customWidth="1"/>
    <col min="13909" max="14081" width="9.140625" style="96"/>
    <col min="14082" max="14082" width="3.5703125" style="96" customWidth="1"/>
    <col min="14083" max="14083" width="28.7109375" style="96" customWidth="1"/>
    <col min="14084" max="14085" width="0" style="96" hidden="1" customWidth="1"/>
    <col min="14086" max="14086" width="11.42578125" style="96" customWidth="1"/>
    <col min="14087" max="14087" width="12.5703125" style="96" customWidth="1"/>
    <col min="14088" max="14121" width="0" style="96" hidden="1" customWidth="1"/>
    <col min="14122" max="14122" width="10.7109375" style="96" customWidth="1"/>
    <col min="14123" max="14123" width="9.42578125" style="96" customWidth="1"/>
    <col min="14124" max="14127" width="0" style="96" hidden="1" customWidth="1"/>
    <col min="14128" max="14128" width="12.42578125" style="96" customWidth="1"/>
    <col min="14129" max="14129" width="12.140625" style="96" customWidth="1"/>
    <col min="14130" max="14130" width="25.42578125" style="96" customWidth="1"/>
    <col min="14131" max="14131" width="10.140625" style="96" customWidth="1"/>
    <col min="14132" max="14132" width="7.28515625" style="96" customWidth="1"/>
    <col min="14133" max="14133" width="5.7109375" style="96" customWidth="1"/>
    <col min="14134" max="14134" width="4.85546875" style="96" customWidth="1"/>
    <col min="14135" max="14135" width="4.28515625" style="96" customWidth="1"/>
    <col min="14136" max="14138" width="4.85546875" style="96" customWidth="1"/>
    <col min="14139" max="14139" width="5.140625" style="96" customWidth="1"/>
    <col min="14140" max="14148" width="17.42578125" style="96" customWidth="1"/>
    <col min="14149" max="14153" width="3.42578125" style="96" bestFit="1" customWidth="1"/>
    <col min="14154" max="14155" width="3.85546875" style="96" bestFit="1" customWidth="1"/>
    <col min="14156" max="14156" width="2.85546875" style="96" bestFit="1" customWidth="1"/>
    <col min="14157" max="14157" width="2.42578125" style="96" bestFit="1" customWidth="1"/>
    <col min="14158" max="14158" width="3.42578125" style="96" bestFit="1" customWidth="1"/>
    <col min="14159" max="14162" width="2.42578125" style="96" bestFit="1" customWidth="1"/>
    <col min="14163" max="14163" width="4.140625" style="96" bestFit="1" customWidth="1"/>
    <col min="14164" max="14164" width="13.42578125" style="96" bestFit="1" customWidth="1"/>
    <col min="14165" max="14337" width="9.140625" style="96"/>
    <col min="14338" max="14338" width="3.5703125" style="96" customWidth="1"/>
    <col min="14339" max="14339" width="28.7109375" style="96" customWidth="1"/>
    <col min="14340" max="14341" width="0" style="96" hidden="1" customWidth="1"/>
    <col min="14342" max="14342" width="11.42578125" style="96" customWidth="1"/>
    <col min="14343" max="14343" width="12.5703125" style="96" customWidth="1"/>
    <col min="14344" max="14377" width="0" style="96" hidden="1" customWidth="1"/>
    <col min="14378" max="14378" width="10.7109375" style="96" customWidth="1"/>
    <col min="14379" max="14379" width="9.42578125" style="96" customWidth="1"/>
    <col min="14380" max="14383" width="0" style="96" hidden="1" customWidth="1"/>
    <col min="14384" max="14384" width="12.42578125" style="96" customWidth="1"/>
    <col min="14385" max="14385" width="12.140625" style="96" customWidth="1"/>
    <col min="14386" max="14386" width="25.42578125" style="96" customWidth="1"/>
    <col min="14387" max="14387" width="10.140625" style="96" customWidth="1"/>
    <col min="14388" max="14388" width="7.28515625" style="96" customWidth="1"/>
    <col min="14389" max="14389" width="5.7109375" style="96" customWidth="1"/>
    <col min="14390" max="14390" width="4.85546875" style="96" customWidth="1"/>
    <col min="14391" max="14391" width="4.28515625" style="96" customWidth="1"/>
    <col min="14392" max="14394" width="4.85546875" style="96" customWidth="1"/>
    <col min="14395" max="14395" width="5.140625" style="96" customWidth="1"/>
    <col min="14396" max="14404" width="17.42578125" style="96" customWidth="1"/>
    <col min="14405" max="14409" width="3.42578125" style="96" bestFit="1" customWidth="1"/>
    <col min="14410" max="14411" width="3.85546875" style="96" bestFit="1" customWidth="1"/>
    <col min="14412" max="14412" width="2.85546875" style="96" bestFit="1" customWidth="1"/>
    <col min="14413" max="14413" width="2.42578125" style="96" bestFit="1" customWidth="1"/>
    <col min="14414" max="14414" width="3.42578125" style="96" bestFit="1" customWidth="1"/>
    <col min="14415" max="14418" width="2.42578125" style="96" bestFit="1" customWidth="1"/>
    <col min="14419" max="14419" width="4.140625" style="96" bestFit="1" customWidth="1"/>
    <col min="14420" max="14420" width="13.42578125" style="96" bestFit="1" customWidth="1"/>
    <col min="14421" max="14593" width="9.140625" style="96"/>
    <col min="14594" max="14594" width="3.5703125" style="96" customWidth="1"/>
    <col min="14595" max="14595" width="28.7109375" style="96" customWidth="1"/>
    <col min="14596" max="14597" width="0" style="96" hidden="1" customWidth="1"/>
    <col min="14598" max="14598" width="11.42578125" style="96" customWidth="1"/>
    <col min="14599" max="14599" width="12.5703125" style="96" customWidth="1"/>
    <col min="14600" max="14633" width="0" style="96" hidden="1" customWidth="1"/>
    <col min="14634" max="14634" width="10.7109375" style="96" customWidth="1"/>
    <col min="14635" max="14635" width="9.42578125" style="96" customWidth="1"/>
    <col min="14636" max="14639" width="0" style="96" hidden="1" customWidth="1"/>
    <col min="14640" max="14640" width="12.42578125" style="96" customWidth="1"/>
    <col min="14641" max="14641" width="12.140625" style="96" customWidth="1"/>
    <col min="14642" max="14642" width="25.42578125" style="96" customWidth="1"/>
    <col min="14643" max="14643" width="10.140625" style="96" customWidth="1"/>
    <col min="14644" max="14644" width="7.28515625" style="96" customWidth="1"/>
    <col min="14645" max="14645" width="5.7109375" style="96" customWidth="1"/>
    <col min="14646" max="14646" width="4.85546875" style="96" customWidth="1"/>
    <col min="14647" max="14647" width="4.28515625" style="96" customWidth="1"/>
    <col min="14648" max="14650" width="4.85546875" style="96" customWidth="1"/>
    <col min="14651" max="14651" width="5.140625" style="96" customWidth="1"/>
    <col min="14652" max="14660" width="17.42578125" style="96" customWidth="1"/>
    <col min="14661" max="14665" width="3.42578125" style="96" bestFit="1" customWidth="1"/>
    <col min="14666" max="14667" width="3.85546875" style="96" bestFit="1" customWidth="1"/>
    <col min="14668" max="14668" width="2.85546875" style="96" bestFit="1" customWidth="1"/>
    <col min="14669" max="14669" width="2.42578125" style="96" bestFit="1" customWidth="1"/>
    <col min="14670" max="14670" width="3.42578125" style="96" bestFit="1" customWidth="1"/>
    <col min="14671" max="14674" width="2.42578125" style="96" bestFit="1" customWidth="1"/>
    <col min="14675" max="14675" width="4.140625" style="96" bestFit="1" customWidth="1"/>
    <col min="14676" max="14676" width="13.42578125" style="96" bestFit="1" customWidth="1"/>
    <col min="14677" max="14849" width="9.140625" style="96"/>
    <col min="14850" max="14850" width="3.5703125" style="96" customWidth="1"/>
    <col min="14851" max="14851" width="28.7109375" style="96" customWidth="1"/>
    <col min="14852" max="14853" width="0" style="96" hidden="1" customWidth="1"/>
    <col min="14854" max="14854" width="11.42578125" style="96" customWidth="1"/>
    <col min="14855" max="14855" width="12.5703125" style="96" customWidth="1"/>
    <col min="14856" max="14889" width="0" style="96" hidden="1" customWidth="1"/>
    <col min="14890" max="14890" width="10.7109375" style="96" customWidth="1"/>
    <col min="14891" max="14891" width="9.42578125" style="96" customWidth="1"/>
    <col min="14892" max="14895" width="0" style="96" hidden="1" customWidth="1"/>
    <col min="14896" max="14896" width="12.42578125" style="96" customWidth="1"/>
    <col min="14897" max="14897" width="12.140625" style="96" customWidth="1"/>
    <col min="14898" max="14898" width="25.42578125" style="96" customWidth="1"/>
    <col min="14899" max="14899" width="10.140625" style="96" customWidth="1"/>
    <col min="14900" max="14900" width="7.28515625" style="96" customWidth="1"/>
    <col min="14901" max="14901" width="5.7109375" style="96" customWidth="1"/>
    <col min="14902" max="14902" width="4.85546875" style="96" customWidth="1"/>
    <col min="14903" max="14903" width="4.28515625" style="96" customWidth="1"/>
    <col min="14904" max="14906" width="4.85546875" style="96" customWidth="1"/>
    <col min="14907" max="14907" width="5.140625" style="96" customWidth="1"/>
    <col min="14908" max="14916" width="17.42578125" style="96" customWidth="1"/>
    <col min="14917" max="14921" width="3.42578125" style="96" bestFit="1" customWidth="1"/>
    <col min="14922" max="14923" width="3.85546875" style="96" bestFit="1" customWidth="1"/>
    <col min="14924" max="14924" width="2.85546875" style="96" bestFit="1" customWidth="1"/>
    <col min="14925" max="14925" width="2.42578125" style="96" bestFit="1" customWidth="1"/>
    <col min="14926" max="14926" width="3.42578125" style="96" bestFit="1" customWidth="1"/>
    <col min="14927" max="14930" width="2.42578125" style="96" bestFit="1" customWidth="1"/>
    <col min="14931" max="14931" width="4.140625" style="96" bestFit="1" customWidth="1"/>
    <col min="14932" max="14932" width="13.42578125" style="96" bestFit="1" customWidth="1"/>
    <col min="14933" max="15105" width="9.140625" style="96"/>
    <col min="15106" max="15106" width="3.5703125" style="96" customWidth="1"/>
    <col min="15107" max="15107" width="28.7109375" style="96" customWidth="1"/>
    <col min="15108" max="15109" width="0" style="96" hidden="1" customWidth="1"/>
    <col min="15110" max="15110" width="11.42578125" style="96" customWidth="1"/>
    <col min="15111" max="15111" width="12.5703125" style="96" customWidth="1"/>
    <col min="15112" max="15145" width="0" style="96" hidden="1" customWidth="1"/>
    <col min="15146" max="15146" width="10.7109375" style="96" customWidth="1"/>
    <col min="15147" max="15147" width="9.42578125" style="96" customWidth="1"/>
    <col min="15148" max="15151" width="0" style="96" hidden="1" customWidth="1"/>
    <col min="15152" max="15152" width="12.42578125" style="96" customWidth="1"/>
    <col min="15153" max="15153" width="12.140625" style="96" customWidth="1"/>
    <col min="15154" max="15154" width="25.42578125" style="96" customWidth="1"/>
    <col min="15155" max="15155" width="10.140625" style="96" customWidth="1"/>
    <col min="15156" max="15156" width="7.28515625" style="96" customWidth="1"/>
    <col min="15157" max="15157" width="5.7109375" style="96" customWidth="1"/>
    <col min="15158" max="15158" width="4.85546875" style="96" customWidth="1"/>
    <col min="15159" max="15159" width="4.28515625" style="96" customWidth="1"/>
    <col min="15160" max="15162" width="4.85546875" style="96" customWidth="1"/>
    <col min="15163" max="15163" width="5.140625" style="96" customWidth="1"/>
    <col min="15164" max="15172" width="17.42578125" style="96" customWidth="1"/>
    <col min="15173" max="15177" width="3.42578125" style="96" bestFit="1" customWidth="1"/>
    <col min="15178" max="15179" width="3.85546875" style="96" bestFit="1" customWidth="1"/>
    <col min="15180" max="15180" width="2.85546875" style="96" bestFit="1" customWidth="1"/>
    <col min="15181" max="15181" width="2.42578125" style="96" bestFit="1" customWidth="1"/>
    <col min="15182" max="15182" width="3.42578125" style="96" bestFit="1" customWidth="1"/>
    <col min="15183" max="15186" width="2.42578125" style="96" bestFit="1" customWidth="1"/>
    <col min="15187" max="15187" width="4.140625" style="96" bestFit="1" customWidth="1"/>
    <col min="15188" max="15188" width="13.42578125" style="96" bestFit="1" customWidth="1"/>
    <col min="15189" max="15361" width="9.140625" style="96"/>
    <col min="15362" max="15362" width="3.5703125" style="96" customWidth="1"/>
    <col min="15363" max="15363" width="28.7109375" style="96" customWidth="1"/>
    <col min="15364" max="15365" width="0" style="96" hidden="1" customWidth="1"/>
    <col min="15366" max="15366" width="11.42578125" style="96" customWidth="1"/>
    <col min="15367" max="15367" width="12.5703125" style="96" customWidth="1"/>
    <col min="15368" max="15401" width="0" style="96" hidden="1" customWidth="1"/>
    <col min="15402" max="15402" width="10.7109375" style="96" customWidth="1"/>
    <col min="15403" max="15403" width="9.42578125" style="96" customWidth="1"/>
    <col min="15404" max="15407" width="0" style="96" hidden="1" customWidth="1"/>
    <col min="15408" max="15408" width="12.42578125" style="96" customWidth="1"/>
    <col min="15409" max="15409" width="12.140625" style="96" customWidth="1"/>
    <col min="15410" max="15410" width="25.42578125" style="96" customWidth="1"/>
    <col min="15411" max="15411" width="10.140625" style="96" customWidth="1"/>
    <col min="15412" max="15412" width="7.28515625" style="96" customWidth="1"/>
    <col min="15413" max="15413" width="5.7109375" style="96" customWidth="1"/>
    <col min="15414" max="15414" width="4.85546875" style="96" customWidth="1"/>
    <col min="15415" max="15415" width="4.28515625" style="96" customWidth="1"/>
    <col min="15416" max="15418" width="4.85546875" style="96" customWidth="1"/>
    <col min="15419" max="15419" width="5.140625" style="96" customWidth="1"/>
    <col min="15420" max="15428" width="17.42578125" style="96" customWidth="1"/>
    <col min="15429" max="15433" width="3.42578125" style="96" bestFit="1" customWidth="1"/>
    <col min="15434" max="15435" width="3.85546875" style="96" bestFit="1" customWidth="1"/>
    <col min="15436" max="15436" width="2.85546875" style="96" bestFit="1" customWidth="1"/>
    <col min="15437" max="15437" width="2.42578125" style="96" bestFit="1" customWidth="1"/>
    <col min="15438" max="15438" width="3.42578125" style="96" bestFit="1" customWidth="1"/>
    <col min="15439" max="15442" width="2.42578125" style="96" bestFit="1" customWidth="1"/>
    <col min="15443" max="15443" width="4.140625" style="96" bestFit="1" customWidth="1"/>
    <col min="15444" max="15444" width="13.42578125" style="96" bestFit="1" customWidth="1"/>
    <col min="15445" max="15617" width="9.140625" style="96"/>
    <col min="15618" max="15618" width="3.5703125" style="96" customWidth="1"/>
    <col min="15619" max="15619" width="28.7109375" style="96" customWidth="1"/>
    <col min="15620" max="15621" width="0" style="96" hidden="1" customWidth="1"/>
    <col min="15622" max="15622" width="11.42578125" style="96" customWidth="1"/>
    <col min="15623" max="15623" width="12.5703125" style="96" customWidth="1"/>
    <col min="15624" max="15657" width="0" style="96" hidden="1" customWidth="1"/>
    <col min="15658" max="15658" width="10.7109375" style="96" customWidth="1"/>
    <col min="15659" max="15659" width="9.42578125" style="96" customWidth="1"/>
    <col min="15660" max="15663" width="0" style="96" hidden="1" customWidth="1"/>
    <col min="15664" max="15664" width="12.42578125" style="96" customWidth="1"/>
    <col min="15665" max="15665" width="12.140625" style="96" customWidth="1"/>
    <col min="15666" max="15666" width="25.42578125" style="96" customWidth="1"/>
    <col min="15667" max="15667" width="10.140625" style="96" customWidth="1"/>
    <col min="15668" max="15668" width="7.28515625" style="96" customWidth="1"/>
    <col min="15669" max="15669" width="5.7109375" style="96" customWidth="1"/>
    <col min="15670" max="15670" width="4.85546875" style="96" customWidth="1"/>
    <col min="15671" max="15671" width="4.28515625" style="96" customWidth="1"/>
    <col min="15672" max="15674" width="4.85546875" style="96" customWidth="1"/>
    <col min="15675" max="15675" width="5.140625" style="96" customWidth="1"/>
    <col min="15676" max="15684" width="17.42578125" style="96" customWidth="1"/>
    <col min="15685" max="15689" width="3.42578125" style="96" bestFit="1" customWidth="1"/>
    <col min="15690" max="15691" width="3.85546875" style="96" bestFit="1" customWidth="1"/>
    <col min="15692" max="15692" width="2.85546875" style="96" bestFit="1" customWidth="1"/>
    <col min="15693" max="15693" width="2.42578125" style="96" bestFit="1" customWidth="1"/>
    <col min="15694" max="15694" width="3.42578125" style="96" bestFit="1" customWidth="1"/>
    <col min="15695" max="15698" width="2.42578125" style="96" bestFit="1" customWidth="1"/>
    <col min="15699" max="15699" width="4.140625" style="96" bestFit="1" customWidth="1"/>
    <col min="15700" max="15700" width="13.42578125" style="96" bestFit="1" customWidth="1"/>
    <col min="15701" max="15873" width="9.140625" style="96"/>
    <col min="15874" max="15874" width="3.5703125" style="96" customWidth="1"/>
    <col min="15875" max="15875" width="28.7109375" style="96" customWidth="1"/>
    <col min="15876" max="15877" width="0" style="96" hidden="1" customWidth="1"/>
    <col min="15878" max="15878" width="11.42578125" style="96" customWidth="1"/>
    <col min="15879" max="15879" width="12.5703125" style="96" customWidth="1"/>
    <col min="15880" max="15913" width="0" style="96" hidden="1" customWidth="1"/>
    <col min="15914" max="15914" width="10.7109375" style="96" customWidth="1"/>
    <col min="15915" max="15915" width="9.42578125" style="96" customWidth="1"/>
    <col min="15916" max="15919" width="0" style="96" hidden="1" customWidth="1"/>
    <col min="15920" max="15920" width="12.42578125" style="96" customWidth="1"/>
    <col min="15921" max="15921" width="12.140625" style="96" customWidth="1"/>
    <col min="15922" max="15922" width="25.42578125" style="96" customWidth="1"/>
    <col min="15923" max="15923" width="10.140625" style="96" customWidth="1"/>
    <col min="15924" max="15924" width="7.28515625" style="96" customWidth="1"/>
    <col min="15925" max="15925" width="5.7109375" style="96" customWidth="1"/>
    <col min="15926" max="15926" width="4.85546875" style="96" customWidth="1"/>
    <col min="15927" max="15927" width="4.28515625" style="96" customWidth="1"/>
    <col min="15928" max="15930" width="4.85546875" style="96" customWidth="1"/>
    <col min="15931" max="15931" width="5.140625" style="96" customWidth="1"/>
    <col min="15932" max="15940" width="17.42578125" style="96" customWidth="1"/>
    <col min="15941" max="15945" width="3.42578125" style="96" bestFit="1" customWidth="1"/>
    <col min="15946" max="15947" width="3.85546875" style="96" bestFit="1" customWidth="1"/>
    <col min="15948" max="15948" width="2.85546875" style="96" bestFit="1" customWidth="1"/>
    <col min="15949" max="15949" width="2.42578125" style="96" bestFit="1" customWidth="1"/>
    <col min="15950" max="15950" width="3.42578125" style="96" bestFit="1" customWidth="1"/>
    <col min="15951" max="15954" width="2.42578125" style="96" bestFit="1" customWidth="1"/>
    <col min="15955" max="15955" width="4.140625" style="96" bestFit="1" customWidth="1"/>
    <col min="15956" max="15956" width="13.42578125" style="96" bestFit="1" customWidth="1"/>
    <col min="15957" max="16129" width="9.140625" style="96"/>
    <col min="16130" max="16130" width="3.5703125" style="96" customWidth="1"/>
    <col min="16131" max="16131" width="28.7109375" style="96" customWidth="1"/>
    <col min="16132" max="16133" width="0" style="96" hidden="1" customWidth="1"/>
    <col min="16134" max="16134" width="11.42578125" style="96" customWidth="1"/>
    <col min="16135" max="16135" width="12.5703125" style="96" customWidth="1"/>
    <col min="16136" max="16169" width="0" style="96" hidden="1" customWidth="1"/>
    <col min="16170" max="16170" width="10.7109375" style="96" customWidth="1"/>
    <col min="16171" max="16171" width="9.42578125" style="96" customWidth="1"/>
    <col min="16172" max="16175" width="0" style="96" hidden="1" customWidth="1"/>
    <col min="16176" max="16176" width="12.42578125" style="96" customWidth="1"/>
    <col min="16177" max="16177" width="12.140625" style="96" customWidth="1"/>
    <col min="16178" max="16178" width="25.42578125" style="96" customWidth="1"/>
    <col min="16179" max="16179" width="10.140625" style="96" customWidth="1"/>
    <col min="16180" max="16180" width="7.28515625" style="96" customWidth="1"/>
    <col min="16181" max="16181" width="5.7109375" style="96" customWidth="1"/>
    <col min="16182" max="16182" width="4.85546875" style="96" customWidth="1"/>
    <col min="16183" max="16183" width="4.28515625" style="96" customWidth="1"/>
    <col min="16184" max="16186" width="4.85546875" style="96" customWidth="1"/>
    <col min="16187" max="16187" width="5.140625" style="96" customWidth="1"/>
    <col min="16188" max="16196" width="17.42578125" style="96" customWidth="1"/>
    <col min="16197" max="16201" width="3.42578125" style="96" bestFit="1" customWidth="1"/>
    <col min="16202" max="16203" width="3.85546875" style="96" bestFit="1" customWidth="1"/>
    <col min="16204" max="16204" width="2.85546875" style="96" bestFit="1" customWidth="1"/>
    <col min="16205" max="16205" width="2.42578125" style="96" bestFit="1" customWidth="1"/>
    <col min="16206" max="16206" width="3.42578125" style="96" bestFit="1" customWidth="1"/>
    <col min="16207" max="16210" width="2.42578125" style="96" bestFit="1" customWidth="1"/>
    <col min="16211" max="16211" width="4.140625" style="96" bestFit="1" customWidth="1"/>
    <col min="16212" max="16212" width="13.42578125" style="96" bestFit="1" customWidth="1"/>
    <col min="16213" max="16384" width="9.140625" style="96"/>
  </cols>
  <sheetData>
    <row r="1" spans="1:84" ht="12.75" customHeight="1">
      <c r="B1" s="507" t="s">
        <v>0</v>
      </c>
      <c r="C1" s="507"/>
    </row>
    <row r="2" spans="1:84">
      <c r="B2" s="508" t="s">
        <v>1</v>
      </c>
      <c r="C2" s="507"/>
    </row>
    <row r="3" spans="1:84">
      <c r="B3" s="97"/>
      <c r="C3" s="98"/>
    </row>
    <row r="4" spans="1:84" ht="12.75" customHeight="1">
      <c r="A4" s="509" t="s">
        <v>184</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99"/>
      <c r="AY4" s="99"/>
      <c r="AZ4" s="99"/>
      <c r="BA4" s="99"/>
      <c r="BB4" s="99"/>
      <c r="BC4" s="99"/>
      <c r="BD4" s="99"/>
      <c r="BE4" s="99"/>
      <c r="BF4" s="99"/>
      <c r="BG4" s="99"/>
      <c r="BH4" s="99"/>
      <c r="BI4" s="99"/>
      <c r="BJ4" s="99"/>
      <c r="BK4" s="99"/>
      <c r="BL4" s="99"/>
      <c r="BM4" s="99"/>
      <c r="BN4" s="99"/>
      <c r="BO4" s="99"/>
      <c r="BP4" s="99"/>
      <c r="BQ4" s="99"/>
      <c r="BR4" s="99"/>
      <c r="BS4" s="99"/>
      <c r="BT4" s="99"/>
    </row>
    <row r="5" spans="1:84" ht="12.75" customHeight="1">
      <c r="A5" s="510" t="s">
        <v>185</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100"/>
      <c r="AY5" s="100"/>
      <c r="AZ5" s="100"/>
      <c r="BA5" s="100"/>
      <c r="BB5" s="100"/>
      <c r="BC5" s="100"/>
      <c r="BD5" s="100"/>
      <c r="BE5" s="100"/>
      <c r="BF5" s="100"/>
      <c r="BG5" s="100"/>
      <c r="BH5" s="100"/>
      <c r="BI5" s="100"/>
      <c r="BJ5" s="100"/>
      <c r="BK5" s="100"/>
      <c r="BL5" s="100"/>
      <c r="BM5" s="100"/>
      <c r="BN5" s="100"/>
      <c r="BO5" s="100"/>
      <c r="BP5" s="100"/>
      <c r="BQ5" s="99"/>
      <c r="BR5" s="99"/>
      <c r="BS5" s="99"/>
      <c r="BT5" s="99"/>
    </row>
    <row r="7" spans="1:84" s="104" customFormat="1" ht="15">
      <c r="A7" s="506" t="s">
        <v>4</v>
      </c>
      <c r="B7" s="504" t="s">
        <v>186</v>
      </c>
      <c r="C7" s="511" t="s">
        <v>187</v>
      </c>
      <c r="D7" s="511" t="s">
        <v>188</v>
      </c>
      <c r="E7" s="511" t="s">
        <v>189</v>
      </c>
      <c r="F7" s="101"/>
      <c r="G7" s="506" t="s">
        <v>190</v>
      </c>
      <c r="H7" s="506"/>
      <c r="I7" s="506"/>
      <c r="J7" s="506"/>
      <c r="K7" s="506"/>
      <c r="L7" s="506"/>
      <c r="M7" s="506"/>
      <c r="N7" s="506" t="s">
        <v>191</v>
      </c>
      <c r="O7" s="506"/>
      <c r="P7" s="506"/>
      <c r="Q7" s="506"/>
      <c r="R7" s="506"/>
      <c r="S7" s="506"/>
      <c r="T7" s="506"/>
      <c r="U7" s="504" t="s">
        <v>192</v>
      </c>
      <c r="V7" s="506" t="s">
        <v>193</v>
      </c>
      <c r="W7" s="506"/>
      <c r="X7" s="506"/>
      <c r="Y7" s="506"/>
      <c r="Z7" s="506" t="s">
        <v>194</v>
      </c>
      <c r="AA7" s="506"/>
      <c r="AB7" s="506"/>
      <c r="AC7" s="506"/>
      <c r="AD7" s="506"/>
      <c r="AE7" s="506"/>
      <c r="AF7" s="506"/>
      <c r="AG7" s="506" t="s">
        <v>195</v>
      </c>
      <c r="AH7" s="506"/>
      <c r="AI7" s="506"/>
      <c r="AJ7" s="506"/>
      <c r="AK7" s="506"/>
      <c r="AL7" s="506"/>
      <c r="AM7" s="506"/>
      <c r="AN7" s="506" t="s">
        <v>196</v>
      </c>
      <c r="AO7" s="506"/>
      <c r="AP7" s="506"/>
      <c r="AQ7" s="506"/>
      <c r="AR7" s="506"/>
      <c r="AS7" s="506"/>
      <c r="AT7" s="506"/>
      <c r="AU7" s="506"/>
      <c r="AV7" s="505" t="s">
        <v>197</v>
      </c>
      <c r="AW7" s="505" t="s">
        <v>198</v>
      </c>
      <c r="AX7" s="102"/>
      <c r="AY7" s="102"/>
      <c r="AZ7" s="102"/>
      <c r="BA7" s="102"/>
      <c r="BB7" s="102"/>
      <c r="BC7" s="102"/>
      <c r="BD7" s="102"/>
      <c r="BE7" s="102"/>
      <c r="BF7" s="102"/>
      <c r="BG7" s="102"/>
      <c r="BH7" s="102"/>
      <c r="BI7" s="102"/>
      <c r="BJ7" s="102"/>
      <c r="BK7" s="102"/>
      <c r="BL7" s="102"/>
      <c r="BM7" s="102"/>
      <c r="BN7" s="102"/>
      <c r="BO7" s="102"/>
      <c r="BP7" s="102"/>
      <c r="BQ7" s="102"/>
      <c r="BR7" s="103" t="s">
        <v>199</v>
      </c>
      <c r="BS7" s="103"/>
      <c r="BT7" s="103"/>
      <c r="BU7" s="103"/>
      <c r="BV7" s="103"/>
      <c r="BW7" s="103"/>
      <c r="BX7" s="103"/>
      <c r="BY7" s="103"/>
      <c r="BZ7" s="103"/>
      <c r="CA7" s="103"/>
      <c r="CB7" s="103"/>
      <c r="CC7" s="103"/>
      <c r="CD7" s="103"/>
      <c r="CE7" s="103"/>
    </row>
    <row r="8" spans="1:84" s="104" customFormat="1" ht="102.75" thickBot="1">
      <c r="A8" s="505"/>
      <c r="B8" s="511"/>
      <c r="C8" s="512"/>
      <c r="D8" s="512"/>
      <c r="E8" s="512"/>
      <c r="F8" s="105" t="s">
        <v>200</v>
      </c>
      <c r="G8" s="106" t="s">
        <v>201</v>
      </c>
      <c r="H8" s="105" t="s">
        <v>202</v>
      </c>
      <c r="I8" s="106" t="s">
        <v>203</v>
      </c>
      <c r="J8" s="106" t="s">
        <v>201</v>
      </c>
      <c r="K8" s="105" t="s">
        <v>204</v>
      </c>
      <c r="L8" s="106" t="s">
        <v>203</v>
      </c>
      <c r="M8" s="105" t="s">
        <v>63</v>
      </c>
      <c r="N8" s="106" t="s">
        <v>201</v>
      </c>
      <c r="O8" s="105" t="s">
        <v>202</v>
      </c>
      <c r="P8" s="106" t="s">
        <v>203</v>
      </c>
      <c r="Q8" s="106" t="s">
        <v>201</v>
      </c>
      <c r="R8" s="105" t="s">
        <v>204</v>
      </c>
      <c r="S8" s="106" t="s">
        <v>203</v>
      </c>
      <c r="T8" s="105" t="s">
        <v>63</v>
      </c>
      <c r="U8" s="505"/>
      <c r="V8" s="105" t="s">
        <v>201</v>
      </c>
      <c r="W8" s="105" t="s">
        <v>202</v>
      </c>
      <c r="X8" s="105" t="s">
        <v>203</v>
      </c>
      <c r="Y8" s="105" t="s">
        <v>63</v>
      </c>
      <c r="Z8" s="105" t="s">
        <v>201</v>
      </c>
      <c r="AA8" s="105" t="s">
        <v>205</v>
      </c>
      <c r="AB8" s="105" t="s">
        <v>203</v>
      </c>
      <c r="AC8" s="105" t="s">
        <v>201</v>
      </c>
      <c r="AD8" s="105" t="s">
        <v>206</v>
      </c>
      <c r="AE8" s="105" t="s">
        <v>203</v>
      </c>
      <c r="AF8" s="105" t="s">
        <v>63</v>
      </c>
      <c r="AG8" s="105" t="s">
        <v>201</v>
      </c>
      <c r="AH8" s="105" t="s">
        <v>207</v>
      </c>
      <c r="AI8" s="105" t="s">
        <v>203</v>
      </c>
      <c r="AJ8" s="105" t="s">
        <v>201</v>
      </c>
      <c r="AK8" s="105" t="s">
        <v>206</v>
      </c>
      <c r="AL8" s="105" t="s">
        <v>203</v>
      </c>
      <c r="AM8" s="105" t="s">
        <v>63</v>
      </c>
      <c r="AN8" s="105" t="s">
        <v>201</v>
      </c>
      <c r="AO8" s="105" t="s">
        <v>208</v>
      </c>
      <c r="AP8" s="105" t="s">
        <v>209</v>
      </c>
      <c r="AQ8" s="105" t="s">
        <v>203</v>
      </c>
      <c r="AR8" s="105" t="s">
        <v>201</v>
      </c>
      <c r="AS8" s="105" t="s">
        <v>206</v>
      </c>
      <c r="AT8" s="105" t="s">
        <v>203</v>
      </c>
      <c r="AU8" s="105" t="s">
        <v>63</v>
      </c>
      <c r="AV8" s="513"/>
      <c r="AW8" s="513"/>
      <c r="AX8" s="102"/>
      <c r="AY8" s="102" t="s">
        <v>210</v>
      </c>
      <c r="AZ8" s="107">
        <v>44362</v>
      </c>
      <c r="BA8" s="102" t="s">
        <v>211</v>
      </c>
      <c r="BB8" s="102" t="s">
        <v>212</v>
      </c>
      <c r="BC8" s="102">
        <v>9</v>
      </c>
      <c r="BD8" s="102">
        <v>10</v>
      </c>
      <c r="BE8" s="102">
        <v>11</v>
      </c>
      <c r="BF8" s="102">
        <v>12</v>
      </c>
      <c r="BG8" s="102"/>
      <c r="BH8" s="102"/>
      <c r="BI8" s="102"/>
      <c r="BJ8" s="102"/>
      <c r="BK8" s="102"/>
      <c r="BL8" s="102"/>
      <c r="BM8" s="102"/>
      <c r="BN8" s="102"/>
      <c r="BO8" s="102"/>
      <c r="BP8" s="102"/>
      <c r="BQ8" s="108" t="s">
        <v>213</v>
      </c>
      <c r="BR8" s="108" t="s">
        <v>214</v>
      </c>
      <c r="BS8" s="108" t="s">
        <v>211</v>
      </c>
      <c r="BT8" s="108" t="s">
        <v>212</v>
      </c>
      <c r="BU8" s="109" t="s">
        <v>215</v>
      </c>
      <c r="BV8" s="109" t="s">
        <v>216</v>
      </c>
      <c r="BW8" s="109" t="s">
        <v>217</v>
      </c>
      <c r="BX8" s="110" t="s">
        <v>218</v>
      </c>
      <c r="BY8" s="110" t="s">
        <v>219</v>
      </c>
      <c r="BZ8" s="109" t="s">
        <v>220</v>
      </c>
      <c r="CA8" s="110" t="s">
        <v>221</v>
      </c>
      <c r="CB8" s="110" t="s">
        <v>222</v>
      </c>
      <c r="CC8" s="110" t="s">
        <v>213</v>
      </c>
      <c r="CD8" s="110">
        <v>16</v>
      </c>
      <c r="CE8" s="111" t="s">
        <v>223</v>
      </c>
    </row>
    <row r="9" spans="1:84" s="104" customFormat="1" ht="26.25" thickBot="1">
      <c r="A9" s="112" t="s">
        <v>10</v>
      </c>
      <c r="B9" s="105" t="s">
        <v>12</v>
      </c>
      <c r="C9" s="113"/>
      <c r="D9" s="114"/>
      <c r="E9" s="115">
        <v>1</v>
      </c>
      <c r="F9" s="116">
        <v>2</v>
      </c>
      <c r="G9" s="106"/>
      <c r="H9" s="105"/>
      <c r="I9" s="106"/>
      <c r="J9" s="106"/>
      <c r="K9" s="105"/>
      <c r="L9" s="106"/>
      <c r="M9" s="105"/>
      <c r="N9" s="106"/>
      <c r="O9" s="105"/>
      <c r="P9" s="106"/>
      <c r="Q9" s="106"/>
      <c r="R9" s="105"/>
      <c r="S9" s="106"/>
      <c r="T9" s="105"/>
      <c r="U9" s="112"/>
      <c r="V9" s="105"/>
      <c r="W9" s="105"/>
      <c r="X9" s="105"/>
      <c r="Y9" s="105"/>
      <c r="Z9" s="105"/>
      <c r="AA9" s="105"/>
      <c r="AB9" s="105"/>
      <c r="AC9" s="105"/>
      <c r="AD9" s="105"/>
      <c r="AE9" s="105"/>
      <c r="AF9" s="105"/>
      <c r="AG9" s="105"/>
      <c r="AH9" s="105"/>
      <c r="AI9" s="105"/>
      <c r="AJ9" s="105"/>
      <c r="AK9" s="105"/>
      <c r="AL9" s="105"/>
      <c r="AM9" s="105"/>
      <c r="AN9" s="105"/>
      <c r="AO9" s="105">
        <v>3</v>
      </c>
      <c r="AP9" s="105">
        <v>4</v>
      </c>
      <c r="AQ9" s="105"/>
      <c r="AR9" s="105"/>
      <c r="AS9" s="105"/>
      <c r="AT9" s="106"/>
      <c r="AU9" s="117" t="s">
        <v>224</v>
      </c>
      <c r="AV9" s="115">
        <v>6</v>
      </c>
      <c r="AW9" s="118">
        <v>7</v>
      </c>
      <c r="AX9" s="102"/>
      <c r="AY9" s="102"/>
      <c r="AZ9" s="107"/>
      <c r="BA9" s="102"/>
      <c r="BB9" s="102"/>
      <c r="BC9" s="102"/>
      <c r="BD9" s="102"/>
      <c r="BE9" s="102"/>
      <c r="BF9" s="102"/>
      <c r="BG9" s="102"/>
      <c r="BH9" s="102"/>
      <c r="BI9" s="102"/>
      <c r="BJ9" s="102"/>
      <c r="BK9" s="102"/>
      <c r="BL9" s="102"/>
      <c r="BM9" s="102"/>
      <c r="BN9" s="102"/>
      <c r="BO9" s="102"/>
      <c r="BP9" s="102"/>
      <c r="BQ9" s="108"/>
      <c r="BR9" s="108"/>
      <c r="BS9" s="108"/>
      <c r="BT9" s="108"/>
      <c r="BU9" s="109"/>
      <c r="BV9" s="109"/>
      <c r="BW9" s="109"/>
      <c r="BX9" s="110"/>
      <c r="BY9" s="110"/>
      <c r="BZ9" s="109"/>
      <c r="CA9" s="110"/>
      <c r="CB9" s="110"/>
      <c r="CC9" s="110"/>
      <c r="CD9" s="110"/>
      <c r="CE9" s="111"/>
    </row>
    <row r="10" spans="1:84" ht="38.25">
      <c r="A10" s="119">
        <v>1</v>
      </c>
      <c r="B10" s="120" t="s">
        <v>132</v>
      </c>
      <c r="C10" s="121"/>
      <c r="D10" s="122"/>
      <c r="E10" s="123">
        <f>619102-619102*1.65%</f>
        <v>608886.81700000004</v>
      </c>
      <c r="F10" s="124">
        <f t="shared" ref="F10:F14" si="0">E10</f>
        <v>608886.81700000004</v>
      </c>
      <c r="G10" s="125"/>
      <c r="H10" s="125"/>
      <c r="I10" s="125"/>
      <c r="J10" s="125"/>
      <c r="K10" s="125"/>
      <c r="L10" s="125"/>
      <c r="M10" s="125"/>
      <c r="N10" s="125"/>
      <c r="O10" s="125"/>
      <c r="P10" s="126"/>
      <c r="Q10" s="126"/>
      <c r="R10" s="126"/>
      <c r="S10" s="126"/>
      <c r="T10" s="126"/>
      <c r="U10" s="125"/>
      <c r="V10" s="125"/>
      <c r="W10" s="125"/>
      <c r="X10" s="126"/>
      <c r="Y10" s="126"/>
      <c r="Z10" s="127"/>
      <c r="AA10" s="128"/>
      <c r="AB10" s="127"/>
      <c r="AC10" s="127"/>
      <c r="AD10" s="128"/>
      <c r="AE10" s="127"/>
      <c r="AF10" s="129"/>
      <c r="AG10" s="127"/>
      <c r="AH10" s="128"/>
      <c r="AI10" s="127"/>
      <c r="AJ10" s="127"/>
      <c r="AK10" s="128"/>
      <c r="AL10" s="127"/>
      <c r="AM10" s="129"/>
      <c r="AN10" s="127"/>
      <c r="AO10" s="130">
        <v>23123</v>
      </c>
      <c r="AP10" s="131">
        <v>183</v>
      </c>
      <c r="AQ10" s="127"/>
      <c r="AR10" s="127"/>
      <c r="AS10" s="128"/>
      <c r="AT10" s="127"/>
      <c r="AU10" s="132">
        <f>F10*AO10*AP10*2%/365</f>
        <v>141178632.66393715</v>
      </c>
      <c r="AV10" s="132">
        <v>141178000</v>
      </c>
      <c r="AW10" s="133" t="s">
        <v>225</v>
      </c>
      <c r="AX10" s="172">
        <f>AU10/AO10</f>
        <v>6105.5500006027396</v>
      </c>
      <c r="AY10" s="134">
        <v>30</v>
      </c>
      <c r="AZ10" s="135">
        <v>31</v>
      </c>
      <c r="BA10" s="135">
        <v>30</v>
      </c>
      <c r="BB10" s="135">
        <v>31</v>
      </c>
      <c r="BC10" s="135">
        <v>30</v>
      </c>
      <c r="BD10" s="135">
        <v>31</v>
      </c>
      <c r="BE10" s="135"/>
      <c r="BF10" s="135"/>
      <c r="BG10" s="136">
        <f>SUM(AY10:BF10)</f>
        <v>183</v>
      </c>
      <c r="BH10" s="137"/>
      <c r="BI10" s="137"/>
      <c r="BJ10" s="137"/>
      <c r="BK10" s="137"/>
      <c r="BL10" s="137"/>
      <c r="BM10" s="137"/>
      <c r="BN10" s="137"/>
      <c r="BO10" s="137"/>
      <c r="BP10" s="137"/>
      <c r="BQ10" s="137"/>
      <c r="BR10" s="137"/>
      <c r="BS10" s="137"/>
      <c r="BT10" s="137"/>
      <c r="BU10" s="138"/>
      <c r="BV10" s="138"/>
      <c r="BW10" s="138"/>
      <c r="BX10" s="139"/>
      <c r="BY10" s="139"/>
      <c r="BZ10" s="139"/>
      <c r="CA10" s="139"/>
      <c r="CB10" s="139"/>
      <c r="CC10" s="139"/>
      <c r="CD10" s="139"/>
      <c r="CE10" s="140"/>
    </row>
    <row r="11" spans="1:84" ht="25.5">
      <c r="A11" s="119">
        <v>2</v>
      </c>
      <c r="B11" s="120" t="s">
        <v>170</v>
      </c>
      <c r="C11" s="141"/>
      <c r="D11" s="142"/>
      <c r="E11" s="143">
        <f>56772.411+258698.316-(56772.411+258698.316)*1.65%</f>
        <v>310265.4600045</v>
      </c>
      <c r="F11" s="124">
        <f t="shared" si="0"/>
        <v>310265.4600045</v>
      </c>
      <c r="G11" s="144">
        <f t="shared" ref="G11:AG11" si="1">SUM(G10:G10)</f>
        <v>0</v>
      </c>
      <c r="H11" s="144">
        <f t="shared" si="1"/>
        <v>0</v>
      </c>
      <c r="I11" s="144">
        <f t="shared" si="1"/>
        <v>0</v>
      </c>
      <c r="J11" s="144">
        <f t="shared" si="1"/>
        <v>0</v>
      </c>
      <c r="K11" s="144">
        <f t="shared" si="1"/>
        <v>0</v>
      </c>
      <c r="L11" s="144">
        <f t="shared" si="1"/>
        <v>0</v>
      </c>
      <c r="M11" s="144">
        <f t="shared" si="1"/>
        <v>0</v>
      </c>
      <c r="N11" s="144">
        <f t="shared" si="1"/>
        <v>0</v>
      </c>
      <c r="O11" s="144">
        <f t="shared" si="1"/>
        <v>0</v>
      </c>
      <c r="P11" s="144">
        <f t="shared" si="1"/>
        <v>0</v>
      </c>
      <c r="Q11" s="144">
        <f t="shared" si="1"/>
        <v>0</v>
      </c>
      <c r="R11" s="144">
        <f t="shared" si="1"/>
        <v>0</v>
      </c>
      <c r="S11" s="144">
        <f t="shared" si="1"/>
        <v>0</v>
      </c>
      <c r="T11" s="144">
        <f t="shared" si="1"/>
        <v>0</v>
      </c>
      <c r="U11" s="144">
        <f t="shared" si="1"/>
        <v>0</v>
      </c>
      <c r="V11" s="144">
        <f t="shared" si="1"/>
        <v>0</v>
      </c>
      <c r="W11" s="144">
        <f t="shared" si="1"/>
        <v>0</v>
      </c>
      <c r="X11" s="144">
        <f t="shared" si="1"/>
        <v>0</v>
      </c>
      <c r="Y11" s="144">
        <f t="shared" si="1"/>
        <v>0</v>
      </c>
      <c r="Z11" s="144">
        <f t="shared" si="1"/>
        <v>0</v>
      </c>
      <c r="AA11" s="144">
        <f t="shared" si="1"/>
        <v>0</v>
      </c>
      <c r="AB11" s="144">
        <f t="shared" si="1"/>
        <v>0</v>
      </c>
      <c r="AC11" s="144">
        <f t="shared" si="1"/>
        <v>0</v>
      </c>
      <c r="AD11" s="144">
        <f t="shared" si="1"/>
        <v>0</v>
      </c>
      <c r="AE11" s="144">
        <f t="shared" si="1"/>
        <v>0</v>
      </c>
      <c r="AF11" s="144">
        <f t="shared" si="1"/>
        <v>0</v>
      </c>
      <c r="AG11" s="144">
        <f t="shared" si="1"/>
        <v>0</v>
      </c>
      <c r="AH11" s="144"/>
      <c r="AI11" s="144">
        <f t="shared" ref="AI11:AN11" si="2">SUM(AI10:AI10)</f>
        <v>0</v>
      </c>
      <c r="AJ11" s="144">
        <f t="shared" si="2"/>
        <v>0</v>
      </c>
      <c r="AK11" s="144">
        <f t="shared" si="2"/>
        <v>0</v>
      </c>
      <c r="AL11" s="144">
        <f t="shared" si="2"/>
        <v>0</v>
      </c>
      <c r="AM11" s="144">
        <f t="shared" si="2"/>
        <v>0</v>
      </c>
      <c r="AN11" s="144">
        <f t="shared" si="2"/>
        <v>0</v>
      </c>
      <c r="AO11" s="130">
        <v>23123</v>
      </c>
      <c r="AP11" s="131">
        <v>183</v>
      </c>
      <c r="AQ11" s="144">
        <f>SUM(AQ10:AQ10)</f>
        <v>0</v>
      </c>
      <c r="AR11" s="144">
        <f>SUM(AR10:AR10)</f>
        <v>0</v>
      </c>
      <c r="AS11" s="144">
        <f>SUM(AS10:AS10)</f>
        <v>0</v>
      </c>
      <c r="AT11" s="144">
        <f>SUM(AT10:AT10)</f>
        <v>0</v>
      </c>
      <c r="AU11" s="130">
        <f>F11*AO11*AP11*2%/365</f>
        <v>71939237.61085929</v>
      </c>
      <c r="AV11" s="130">
        <v>71939000</v>
      </c>
      <c r="AW11" s="145" t="s">
        <v>226</v>
      </c>
      <c r="AX11" s="172">
        <f t="shared" ref="AX11:AX15" si="3">AU11/AO11</f>
        <v>3111.1550236067678</v>
      </c>
      <c r="AY11" s="137"/>
      <c r="AZ11" s="135">
        <v>16</v>
      </c>
      <c r="BA11" s="135">
        <v>30</v>
      </c>
      <c r="BB11" s="135">
        <v>31</v>
      </c>
      <c r="BC11" s="135">
        <v>30</v>
      </c>
      <c r="BD11" s="135">
        <v>31</v>
      </c>
      <c r="BE11" s="135">
        <v>30</v>
      </c>
      <c r="BF11" s="135">
        <v>15</v>
      </c>
      <c r="BG11" s="136">
        <f>SUM(AY11:BF11)</f>
        <v>183</v>
      </c>
      <c r="BH11" s="135"/>
      <c r="BI11" s="135"/>
      <c r="BJ11" s="135"/>
      <c r="BK11" s="135"/>
      <c r="BL11" s="135"/>
      <c r="BM11" s="135"/>
      <c r="BN11" s="135"/>
      <c r="BO11" s="135"/>
      <c r="BP11" s="135"/>
      <c r="BQ11" s="135"/>
      <c r="BR11" s="135"/>
      <c r="BS11" s="135"/>
      <c r="BT11" s="135"/>
      <c r="BU11" s="146"/>
      <c r="BV11" s="146"/>
      <c r="BW11" s="146"/>
      <c r="BX11" s="147"/>
      <c r="CF11" s="148" t="e">
        <f>F11*1.65%*#REF!</f>
        <v>#REF!</v>
      </c>
    </row>
    <row r="12" spans="1:84" ht="51">
      <c r="A12" s="119">
        <v>3</v>
      </c>
      <c r="B12" s="149" t="s">
        <v>101</v>
      </c>
      <c r="C12" s="125"/>
      <c r="D12" s="125"/>
      <c r="E12" s="150">
        <v>220000</v>
      </c>
      <c r="F12" s="124">
        <f t="shared" si="0"/>
        <v>220000</v>
      </c>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30">
        <v>23123</v>
      </c>
      <c r="AP12" s="151">
        <v>183</v>
      </c>
      <c r="AQ12" s="125"/>
      <c r="AR12" s="125"/>
      <c r="AS12" s="125"/>
      <c r="AT12" s="125"/>
      <c r="AU12" s="130">
        <f>F12*AO12*AP12*2%/365</f>
        <v>51009971.506849319</v>
      </c>
      <c r="AV12" s="130">
        <v>51010000</v>
      </c>
      <c r="AW12" s="145" t="s">
        <v>225</v>
      </c>
      <c r="AX12" s="172">
        <f t="shared" si="3"/>
        <v>2206.027397260274</v>
      </c>
      <c r="AY12" s="134">
        <v>30</v>
      </c>
      <c r="AZ12" s="135">
        <v>31</v>
      </c>
      <c r="BA12" s="135">
        <v>30</v>
      </c>
      <c r="BB12" s="135">
        <v>31</v>
      </c>
      <c r="BC12" s="135">
        <v>30</v>
      </c>
      <c r="BD12" s="135">
        <v>31</v>
      </c>
      <c r="BE12" s="135"/>
      <c r="BF12" s="135"/>
      <c r="BG12" s="136">
        <f>SUM(AY12:BD12)</f>
        <v>183</v>
      </c>
    </row>
    <row r="13" spans="1:84" s="159" customFormat="1" ht="51">
      <c r="A13" s="119">
        <v>4</v>
      </c>
      <c r="B13" s="152" t="s">
        <v>227</v>
      </c>
      <c r="C13" s="153"/>
      <c r="D13" s="153"/>
      <c r="E13" s="154">
        <v>152903.26500000001</v>
      </c>
      <c r="F13" s="155">
        <f t="shared" si="0"/>
        <v>152903.26500000001</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30">
        <v>23123</v>
      </c>
      <c r="AP13" s="156"/>
      <c r="AQ13" s="125"/>
      <c r="AR13" s="125"/>
      <c r="AS13" s="125"/>
      <c r="AT13" s="125"/>
      <c r="AU13" s="130">
        <f>AU14+AU15</f>
        <v>35573768.813685313</v>
      </c>
      <c r="AV13" s="130">
        <v>35573000</v>
      </c>
      <c r="AW13" s="157" t="s">
        <v>228</v>
      </c>
      <c r="AX13" s="172">
        <f t="shared" si="3"/>
        <v>1538.4581937328769</v>
      </c>
      <c r="AY13" s="158"/>
      <c r="AZ13" s="159">
        <v>31</v>
      </c>
      <c r="BA13" s="135">
        <v>30</v>
      </c>
      <c r="BB13" s="135">
        <v>31</v>
      </c>
      <c r="BC13" s="135">
        <v>30</v>
      </c>
      <c r="BD13" s="135">
        <v>16</v>
      </c>
      <c r="BE13" s="135"/>
      <c r="BF13" s="135"/>
      <c r="BG13" s="136">
        <f>SUM(AY13:BD13)</f>
        <v>138</v>
      </c>
    </row>
    <row r="14" spans="1:84" s="165" customFormat="1">
      <c r="A14" s="160"/>
      <c r="B14" s="161" t="s">
        <v>229</v>
      </c>
      <c r="C14" s="160"/>
      <c r="D14" s="160"/>
      <c r="E14" s="154">
        <f>E13</f>
        <v>152903.26500000001</v>
      </c>
      <c r="F14" s="155">
        <f t="shared" si="0"/>
        <v>152903.26500000001</v>
      </c>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30">
        <v>23123</v>
      </c>
      <c r="AP14" s="151">
        <v>138</v>
      </c>
      <c r="AQ14" s="162"/>
      <c r="AR14" s="162"/>
      <c r="AS14" s="162"/>
      <c r="AT14" s="162"/>
      <c r="AU14" s="130">
        <f>F14*AO14*AP14*2%/365</f>
        <v>26734813.322197814</v>
      </c>
      <c r="AV14" s="130">
        <v>38466000</v>
      </c>
      <c r="AW14" s="163"/>
      <c r="AX14" s="172">
        <f t="shared" si="3"/>
        <v>1156.2000312328769</v>
      </c>
      <c r="AY14" s="164"/>
    </row>
    <row r="15" spans="1:84" s="165" customFormat="1" ht="25.5">
      <c r="A15" s="160"/>
      <c r="B15" s="166" t="s">
        <v>230</v>
      </c>
      <c r="C15" s="160"/>
      <c r="D15" s="160"/>
      <c r="E15" s="154">
        <f>E14</f>
        <v>152903.26500000001</v>
      </c>
      <c r="F15" s="155">
        <f>E15</f>
        <v>152903.26500000001</v>
      </c>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30">
        <v>23123</v>
      </c>
      <c r="AP15" s="167"/>
      <c r="AQ15" s="162"/>
      <c r="AR15" s="162"/>
      <c r="AS15" s="162"/>
      <c r="AT15" s="162"/>
      <c r="AU15" s="130">
        <f>F15*AO15*0.25%</f>
        <v>8838955.4914875012</v>
      </c>
      <c r="AV15" s="130">
        <v>12718000</v>
      </c>
      <c r="AW15" s="157" t="s">
        <v>231</v>
      </c>
      <c r="AX15" s="172">
        <f t="shared" si="3"/>
        <v>382.25816250000003</v>
      </c>
      <c r="AY15" s="164"/>
    </row>
    <row r="16" spans="1:84" s="159" customFormat="1">
      <c r="A16" s="153"/>
      <c r="B16" s="153" t="s">
        <v>232</v>
      </c>
      <c r="C16" s="153"/>
      <c r="D16" s="153"/>
      <c r="E16" s="168">
        <f>E10+E11+E12+E13</f>
        <v>1292055.5420045001</v>
      </c>
      <c r="F16" s="168">
        <f>F10+F11+F12+F13</f>
        <v>1292055.5420045001</v>
      </c>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8">
        <f>AU10+AU11+AU12+AU13</f>
        <v>299701610.59533107</v>
      </c>
      <c r="AV16" s="168">
        <f>AV10+AV11+AV12+AV13</f>
        <v>299700000</v>
      </c>
      <c r="AW16" s="153"/>
      <c r="AX16" s="173"/>
    </row>
    <row r="17" spans="2:51" s="170" customFormat="1">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159"/>
      <c r="AX17" s="159"/>
      <c r="AY17" s="159"/>
    </row>
    <row r="18" spans="2:51" s="159" customFormat="1">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row>
    <row r="19" spans="2:51" s="170" customFormat="1" ht="25.5" hidden="1">
      <c r="B19" s="171" t="s">
        <v>233</v>
      </c>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59"/>
      <c r="AX19" s="159"/>
      <c r="AY19" s="159"/>
    </row>
    <row r="20" spans="2:51" ht="25.5" hidden="1">
      <c r="B20" s="171" t="s">
        <v>234</v>
      </c>
    </row>
    <row r="21" spans="2:51" hidden="1">
      <c r="B21" s="171" t="s">
        <v>230</v>
      </c>
    </row>
    <row r="22" spans="2:51" hidden="1"/>
  </sheetData>
  <mergeCells count="18">
    <mergeCell ref="B1:C1"/>
    <mergeCell ref="B2:C2"/>
    <mergeCell ref="A4:AW4"/>
    <mergeCell ref="A5:AW5"/>
    <mergeCell ref="A7:A8"/>
    <mergeCell ref="B7:B8"/>
    <mergeCell ref="C7:C8"/>
    <mergeCell ref="D7:D8"/>
    <mergeCell ref="E7:E8"/>
    <mergeCell ref="G7:M7"/>
    <mergeCell ref="AV7:AV8"/>
    <mergeCell ref="AW7:AW8"/>
    <mergeCell ref="N7:T7"/>
    <mergeCell ref="U7:U8"/>
    <mergeCell ref="V7:Y7"/>
    <mergeCell ref="Z7:AF7"/>
    <mergeCell ref="AG7:AM7"/>
    <mergeCell ref="AN7:AU7"/>
  </mergeCells>
  <hyperlinks>
    <hyperlink ref="BR7"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1"/>
  <sheetViews>
    <sheetView workbookViewId="0">
      <selection activeCell="B5" sqref="B5:B11"/>
    </sheetView>
  </sheetViews>
  <sheetFormatPr defaultRowHeight="15"/>
  <cols>
    <col min="2" max="2" width="11.5703125" style="174" bestFit="1" customWidth="1"/>
  </cols>
  <sheetData>
    <row r="4" spans="1:2">
      <c r="B4" s="174">
        <f>SUM(B5:B11)</f>
        <v>124000</v>
      </c>
    </row>
    <row r="5" spans="1:2">
      <c r="A5">
        <v>22</v>
      </c>
      <c r="B5" s="174">
        <f>A5*500*2</f>
        <v>22000</v>
      </c>
    </row>
    <row r="6" spans="1:2">
      <c r="A6">
        <v>13</v>
      </c>
      <c r="B6" s="174">
        <f t="shared" ref="B6:B11" si="0">A6*500*2</f>
        <v>13000</v>
      </c>
    </row>
    <row r="7" spans="1:2">
      <c r="A7">
        <v>23</v>
      </c>
      <c r="B7" s="174">
        <f t="shared" si="0"/>
        <v>23000</v>
      </c>
    </row>
    <row r="8" spans="1:2">
      <c r="A8">
        <v>1</v>
      </c>
      <c r="B8" s="174">
        <f t="shared" si="0"/>
        <v>1000</v>
      </c>
    </row>
    <row r="9" spans="1:2">
      <c r="A9">
        <v>22</v>
      </c>
      <c r="B9" s="174">
        <f t="shared" si="0"/>
        <v>22000</v>
      </c>
    </row>
    <row r="10" spans="1:2">
      <c r="A10">
        <v>6</v>
      </c>
      <c r="B10" s="174">
        <f t="shared" si="0"/>
        <v>6000</v>
      </c>
    </row>
    <row r="11" spans="1:2">
      <c r="A11">
        <v>37</v>
      </c>
      <c r="B11" s="174">
        <f t="shared" si="0"/>
        <v>37000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opLeftCell="A7" workbookViewId="0">
      <selection activeCell="K17" sqref="K17:K21"/>
    </sheetView>
  </sheetViews>
  <sheetFormatPr defaultRowHeight="15.75"/>
  <cols>
    <col min="1" max="1" width="4.42578125" style="337" customWidth="1"/>
    <col min="2" max="2" width="35.28515625" style="338" customWidth="1"/>
    <col min="3" max="3" width="16.7109375" style="338" customWidth="1"/>
    <col min="4" max="4" width="16.7109375" style="24" customWidth="1"/>
    <col min="5" max="5" width="16.140625" style="24" hidden="1" customWidth="1"/>
    <col min="6" max="6" width="16" style="24" hidden="1" customWidth="1"/>
    <col min="7" max="7" width="17.85546875" style="24" customWidth="1"/>
    <col min="8" max="8" width="15.140625" style="24" customWidth="1"/>
    <col min="9" max="9" width="13.5703125" style="24" customWidth="1"/>
    <col min="10" max="10" width="15.85546875" style="24" customWidth="1"/>
    <col min="11" max="11" width="19.42578125" style="24" customWidth="1"/>
    <col min="12" max="12" width="18.7109375" style="24" customWidth="1"/>
    <col min="13" max="13" width="11.28515625" style="24" customWidth="1"/>
    <col min="14" max="14" width="17.7109375" style="24" bestFit="1" customWidth="1"/>
    <col min="15" max="15" width="18.7109375" style="24" bestFit="1" customWidth="1"/>
    <col min="16" max="16" width="13.7109375" style="24" bestFit="1" customWidth="1"/>
    <col min="17" max="16384" width="9.140625" style="24"/>
  </cols>
  <sheetData>
    <row r="1" spans="1:21">
      <c r="A1" s="440" t="s">
        <v>117</v>
      </c>
      <c r="B1" s="440"/>
    </row>
    <row r="2" spans="1:21">
      <c r="A2" s="472" t="s">
        <v>118</v>
      </c>
      <c r="B2" s="472"/>
    </row>
    <row r="3" spans="1:21">
      <c r="B3" s="337"/>
    </row>
    <row r="4" spans="1:21">
      <c r="A4" s="440" t="s">
        <v>323</v>
      </c>
      <c r="B4" s="440"/>
      <c r="C4" s="440"/>
      <c r="D4" s="440"/>
      <c r="E4" s="440"/>
      <c r="F4" s="440"/>
      <c r="G4" s="440"/>
      <c r="H4" s="440"/>
      <c r="I4" s="440"/>
      <c r="J4" s="440"/>
      <c r="K4" s="440"/>
      <c r="L4" s="440"/>
      <c r="M4" s="440"/>
    </row>
    <row r="5" spans="1:21">
      <c r="F5" s="443" t="s">
        <v>322</v>
      </c>
      <c r="G5" s="443"/>
      <c r="H5" s="443"/>
      <c r="I5" s="443"/>
      <c r="J5" s="443"/>
      <c r="K5" s="443"/>
      <c r="L5" s="443"/>
      <c r="M5" s="443"/>
    </row>
    <row r="6" spans="1:21">
      <c r="A6" s="448" t="s">
        <v>119</v>
      </c>
      <c r="B6" s="448" t="s">
        <v>120</v>
      </c>
      <c r="C6" s="448" t="s">
        <v>151</v>
      </c>
      <c r="D6" s="448" t="s">
        <v>160</v>
      </c>
      <c r="E6" s="448" t="s">
        <v>161</v>
      </c>
      <c r="F6" s="448"/>
      <c r="G6" s="452" t="s">
        <v>324</v>
      </c>
      <c r="H6" s="448" t="s">
        <v>325</v>
      </c>
      <c r="I6" s="448"/>
      <c r="J6" s="448"/>
      <c r="K6" s="448" t="s">
        <v>122</v>
      </c>
      <c r="L6" s="448"/>
      <c r="M6" s="448"/>
    </row>
    <row r="7" spans="1:21" ht="47.25">
      <c r="A7" s="448"/>
      <c r="B7" s="448"/>
      <c r="C7" s="448"/>
      <c r="D7" s="448"/>
      <c r="E7" s="339" t="s">
        <v>162</v>
      </c>
      <c r="F7" s="339" t="s">
        <v>326</v>
      </c>
      <c r="G7" s="453"/>
      <c r="H7" s="339" t="s">
        <v>59</v>
      </c>
      <c r="I7" s="339" t="s">
        <v>123</v>
      </c>
      <c r="J7" s="339" t="s">
        <v>124</v>
      </c>
      <c r="K7" s="339" t="s">
        <v>327</v>
      </c>
      <c r="L7" s="339" t="s">
        <v>328</v>
      </c>
      <c r="M7" s="339" t="s">
        <v>136</v>
      </c>
    </row>
    <row r="8" spans="1:21" s="334" customFormat="1">
      <c r="A8" s="340" t="s">
        <v>10</v>
      </c>
      <c r="B8" s="341" t="s">
        <v>12</v>
      </c>
      <c r="C8" s="340">
        <v>1</v>
      </c>
      <c r="D8" s="340">
        <v>2</v>
      </c>
      <c r="E8" s="340"/>
      <c r="F8" s="340"/>
      <c r="G8" s="340">
        <v>3</v>
      </c>
      <c r="H8" s="340">
        <v>4</v>
      </c>
      <c r="I8" s="340">
        <v>5</v>
      </c>
      <c r="J8" s="340">
        <v>6</v>
      </c>
      <c r="K8" s="340" t="s">
        <v>329</v>
      </c>
      <c r="L8" s="340" t="s">
        <v>330</v>
      </c>
      <c r="M8" s="340">
        <v>8</v>
      </c>
    </row>
    <row r="9" spans="1:21" s="32" customFormat="1" hidden="1">
      <c r="A9" s="26" t="s">
        <v>10</v>
      </c>
      <c r="B9" s="26" t="s">
        <v>12</v>
      </c>
      <c r="C9" s="26">
        <v>1</v>
      </c>
      <c r="D9" s="342">
        <v>2</v>
      </c>
      <c r="E9" s="26"/>
      <c r="F9" s="342">
        <v>2</v>
      </c>
      <c r="G9" s="342"/>
      <c r="H9" s="26">
        <v>3</v>
      </c>
      <c r="I9" s="26">
        <v>4</v>
      </c>
      <c r="J9" s="26">
        <v>5</v>
      </c>
      <c r="K9" s="26" t="s">
        <v>125</v>
      </c>
      <c r="L9" s="26"/>
      <c r="M9" s="26">
        <v>7</v>
      </c>
      <c r="N9" s="343"/>
      <c r="O9" s="343"/>
      <c r="P9" s="343"/>
      <c r="Q9" s="343"/>
    </row>
    <row r="10" spans="1:21" s="338" customFormat="1">
      <c r="A10" s="339"/>
      <c r="B10" s="344" t="s">
        <v>126</v>
      </c>
      <c r="C10" s="345">
        <f>C16</f>
        <v>73906360509</v>
      </c>
      <c r="D10" s="345">
        <f t="shared" ref="D10:M10" si="0">D16</f>
        <v>69192455766.710007</v>
      </c>
      <c r="E10" s="345">
        <f t="shared" si="0"/>
        <v>67407248797.710007</v>
      </c>
      <c r="F10" s="345">
        <f t="shared" si="0"/>
        <v>1785206969</v>
      </c>
      <c r="G10" s="345">
        <f t="shared" si="0"/>
        <v>52278451589</v>
      </c>
      <c r="H10" s="345">
        <f t="shared" si="0"/>
        <v>1058508000</v>
      </c>
      <c r="I10" s="345">
        <f t="shared" si="0"/>
        <v>906777000</v>
      </c>
      <c r="J10" s="345">
        <f t="shared" si="0"/>
        <v>1965285000</v>
      </c>
      <c r="K10" s="345">
        <f t="shared" si="0"/>
        <v>142040308275.70999</v>
      </c>
      <c r="L10" s="345">
        <f t="shared" si="0"/>
        <v>125126304098</v>
      </c>
      <c r="M10" s="345">
        <f t="shared" si="0"/>
        <v>0</v>
      </c>
      <c r="N10" s="346"/>
      <c r="O10" s="346"/>
      <c r="P10" s="346"/>
      <c r="Q10" s="346"/>
    </row>
    <row r="11" spans="1:21" s="338" customFormat="1" ht="31.5">
      <c r="A11" s="339" t="s">
        <v>16</v>
      </c>
      <c r="B11" s="347" t="s">
        <v>127</v>
      </c>
      <c r="C11" s="348"/>
      <c r="D11" s="348"/>
      <c r="E11" s="348"/>
      <c r="F11" s="348"/>
      <c r="G11" s="348"/>
      <c r="H11" s="348"/>
      <c r="I11" s="348"/>
      <c r="J11" s="345"/>
      <c r="K11" s="348"/>
      <c r="L11" s="348"/>
      <c r="M11" s="349"/>
      <c r="N11" s="346"/>
      <c r="O11" s="346"/>
      <c r="P11" s="346"/>
      <c r="Q11" s="346"/>
    </row>
    <row r="12" spans="1:21" s="338" customFormat="1">
      <c r="A12" s="339" t="s">
        <v>30</v>
      </c>
      <c r="B12" s="347" t="s">
        <v>128</v>
      </c>
      <c r="C12" s="348"/>
      <c r="D12" s="348"/>
      <c r="E12" s="348"/>
      <c r="F12" s="348"/>
      <c r="G12" s="348"/>
      <c r="H12" s="348"/>
      <c r="I12" s="348"/>
      <c r="J12" s="345"/>
      <c r="K12" s="348"/>
      <c r="L12" s="348"/>
      <c r="M12" s="349"/>
      <c r="N12" s="346"/>
      <c r="O12" s="346"/>
      <c r="P12" s="346"/>
      <c r="Q12" s="346"/>
    </row>
    <row r="13" spans="1:21" s="338" customFormat="1">
      <c r="A13" s="339" t="s">
        <v>37</v>
      </c>
      <c r="B13" s="347" t="s">
        <v>129</v>
      </c>
      <c r="C13" s="350"/>
      <c r="D13" s="350"/>
      <c r="E13" s="350"/>
      <c r="F13" s="350"/>
      <c r="G13" s="350"/>
      <c r="H13" s="350"/>
      <c r="I13" s="350"/>
      <c r="J13" s="350"/>
      <c r="K13" s="350"/>
      <c r="L13" s="350"/>
      <c r="M13" s="349"/>
      <c r="N13" s="346"/>
      <c r="O13" s="346"/>
      <c r="P13" s="346"/>
      <c r="Q13" s="346"/>
    </row>
    <row r="14" spans="1:21" s="338" customFormat="1">
      <c r="A14" s="351">
        <v>1</v>
      </c>
      <c r="B14" s="74" t="s">
        <v>130</v>
      </c>
      <c r="C14" s="352"/>
      <c r="D14" s="352"/>
      <c r="E14" s="352"/>
      <c r="F14" s="352"/>
      <c r="G14" s="352"/>
      <c r="H14" s="352"/>
      <c r="I14" s="352"/>
      <c r="J14" s="352"/>
      <c r="K14" s="348"/>
      <c r="L14" s="348"/>
      <c r="M14" s="349"/>
      <c r="N14" s="346"/>
      <c r="O14" s="346"/>
      <c r="P14" s="346"/>
      <c r="Q14" s="346"/>
    </row>
    <row r="15" spans="1:21" s="338" customFormat="1">
      <c r="A15" s="351">
        <v>2</v>
      </c>
      <c r="B15" s="74" t="s">
        <v>131</v>
      </c>
      <c r="C15" s="348"/>
      <c r="D15" s="348"/>
      <c r="E15" s="348"/>
      <c r="F15" s="348"/>
      <c r="G15" s="348"/>
      <c r="H15" s="348"/>
      <c r="I15" s="348"/>
      <c r="J15" s="345"/>
      <c r="K15" s="348"/>
      <c r="L15" s="348"/>
      <c r="M15" s="349"/>
      <c r="N15" s="346"/>
      <c r="O15" s="346"/>
      <c r="P15" s="346"/>
      <c r="Q15" s="346"/>
    </row>
    <row r="16" spans="1:21" s="354" customFormat="1" ht="31.5">
      <c r="A16" s="339"/>
      <c r="B16" s="347" t="s">
        <v>152</v>
      </c>
      <c r="C16" s="350">
        <f>SUM(C17:C21)</f>
        <v>73906360509</v>
      </c>
      <c r="D16" s="350">
        <f t="shared" ref="D16:L16" si="1">SUM(D17:D21)</f>
        <v>69192455766.710007</v>
      </c>
      <c r="E16" s="350">
        <f t="shared" si="1"/>
        <v>67407248797.710007</v>
      </c>
      <c r="F16" s="350">
        <f t="shared" si="1"/>
        <v>1785206969</v>
      </c>
      <c r="G16" s="353">
        <f>SUM(G17:G21)</f>
        <v>52278451589</v>
      </c>
      <c r="H16" s="353">
        <f t="shared" si="1"/>
        <v>1058508000</v>
      </c>
      <c r="I16" s="350">
        <f t="shared" si="1"/>
        <v>906777000</v>
      </c>
      <c r="J16" s="350">
        <f t="shared" si="1"/>
        <v>1965285000</v>
      </c>
      <c r="K16" s="350">
        <f t="shared" si="1"/>
        <v>142040308275.70999</v>
      </c>
      <c r="L16" s="350">
        <f t="shared" si="1"/>
        <v>125126304098</v>
      </c>
      <c r="M16" s="350">
        <f t="shared" ref="M16" si="2">M17+M18+M19+M20+M21</f>
        <v>0</v>
      </c>
      <c r="N16" s="346"/>
      <c r="O16" s="346"/>
      <c r="P16" s="346"/>
      <c r="Q16" s="346"/>
      <c r="R16" s="338"/>
      <c r="S16" s="338"/>
      <c r="T16" s="338"/>
      <c r="U16" s="338"/>
    </row>
    <row r="17" spans="1:17" s="338" customFormat="1" ht="47.25">
      <c r="A17" s="351">
        <v>1</v>
      </c>
      <c r="B17" s="74" t="s">
        <v>132</v>
      </c>
      <c r="C17" s="348">
        <v>14283485000</v>
      </c>
      <c r="D17" s="348">
        <v>2934117000</v>
      </c>
      <c r="E17" s="348">
        <f>D17</f>
        <v>2934117000</v>
      </c>
      <c r="F17" s="348"/>
      <c r="G17" s="348">
        <v>3111612987</v>
      </c>
      <c r="H17" s="355">
        <v>701201000</v>
      </c>
      <c r="I17" s="87">
        <v>286521000</v>
      </c>
      <c r="J17" s="86">
        <v>987722000</v>
      </c>
      <c r="K17" s="352">
        <v>16516401000</v>
      </c>
      <c r="L17" s="352">
        <f>C17+G17-H17</f>
        <v>16693896987</v>
      </c>
      <c r="M17" s="352"/>
      <c r="N17" s="346"/>
      <c r="O17" s="346"/>
      <c r="P17" s="346"/>
      <c r="Q17" s="346"/>
    </row>
    <row r="18" spans="1:17" s="338" customFormat="1" ht="47.25">
      <c r="A18" s="351">
        <v>2</v>
      </c>
      <c r="B18" s="74" t="s">
        <v>133</v>
      </c>
      <c r="C18" s="348">
        <v>52601684991</v>
      </c>
      <c r="D18" s="348">
        <v>55779668969</v>
      </c>
      <c r="E18" s="348">
        <f>D18-F18</f>
        <v>53994462000</v>
      </c>
      <c r="F18" s="348">
        <v>1785206969</v>
      </c>
      <c r="G18" s="200">
        <f>39645383708-35302744</f>
        <v>39610080964</v>
      </c>
      <c r="H18" s="87"/>
      <c r="I18" s="87">
        <v>0</v>
      </c>
      <c r="J18" s="86">
        <v>0</v>
      </c>
      <c r="K18" s="352">
        <v>108381353960</v>
      </c>
      <c r="L18" s="352">
        <f t="shared" ref="L18:L21" si="3">C18+G18-H18</f>
        <v>92211765955</v>
      </c>
      <c r="M18" s="352"/>
      <c r="N18" s="346"/>
      <c r="O18" s="346"/>
      <c r="P18" s="346"/>
      <c r="Q18" s="346"/>
    </row>
    <row r="19" spans="1:17" s="338" customFormat="1" ht="31.5">
      <c r="A19" s="351">
        <v>3</v>
      </c>
      <c r="B19" s="74" t="s">
        <v>170</v>
      </c>
      <c r="C19" s="348">
        <v>5984643958</v>
      </c>
      <c r="D19" s="200">
        <v>2227822670.5499997</v>
      </c>
      <c r="E19" s="348">
        <f t="shared" ref="E19:E21" si="4">D19</f>
        <v>2227822670.5499997</v>
      </c>
      <c r="F19" s="200"/>
      <c r="G19" s="200">
        <v>2101769339.9999998</v>
      </c>
      <c r="H19" s="355">
        <v>357307000</v>
      </c>
      <c r="I19" s="87">
        <v>167662000</v>
      </c>
      <c r="J19" s="86">
        <v>524969000</v>
      </c>
      <c r="K19" s="352">
        <v>7855159628.5499992</v>
      </c>
      <c r="L19" s="352">
        <f t="shared" si="3"/>
        <v>7729106298</v>
      </c>
      <c r="M19" s="352"/>
      <c r="N19" s="346"/>
      <c r="O19" s="346"/>
      <c r="P19" s="346"/>
      <c r="Q19" s="346"/>
    </row>
    <row r="20" spans="1:17" s="338" customFormat="1" ht="63">
      <c r="A20" s="356">
        <v>4</v>
      </c>
      <c r="B20" s="357" t="s">
        <v>101</v>
      </c>
      <c r="C20" s="348">
        <v>1036546560</v>
      </c>
      <c r="D20" s="348">
        <v>4742634615</v>
      </c>
      <c r="E20" s="348">
        <f t="shared" si="4"/>
        <v>4742634615</v>
      </c>
      <c r="F20" s="348"/>
      <c r="G20" s="348">
        <v>4742634615</v>
      </c>
      <c r="H20" s="355">
        <v>0</v>
      </c>
      <c r="I20" s="87">
        <v>417021000</v>
      </c>
      <c r="J20" s="86">
        <v>417021000</v>
      </c>
      <c r="K20" s="352">
        <v>5779181175</v>
      </c>
      <c r="L20" s="352">
        <f t="shared" si="3"/>
        <v>5779181175</v>
      </c>
      <c r="M20" s="352"/>
      <c r="N20" s="346"/>
      <c r="O20" s="346"/>
      <c r="P20" s="346"/>
      <c r="Q20" s="346"/>
    </row>
    <row r="21" spans="1:17" s="338" customFormat="1" ht="63">
      <c r="A21" s="356">
        <v>5</v>
      </c>
      <c r="B21" s="75" t="s">
        <v>179</v>
      </c>
      <c r="C21" s="348"/>
      <c r="D21" s="348">
        <v>3508212512.1599998</v>
      </c>
      <c r="E21" s="348">
        <f t="shared" si="4"/>
        <v>3508212512.1599998</v>
      </c>
      <c r="F21" s="348"/>
      <c r="G21" s="348">
        <v>2712353683</v>
      </c>
      <c r="H21" s="355">
        <v>0</v>
      </c>
      <c r="I21" s="87">
        <v>35573000</v>
      </c>
      <c r="J21" s="86">
        <v>35573000</v>
      </c>
      <c r="K21" s="352">
        <v>3508212512.1599998</v>
      </c>
      <c r="L21" s="352">
        <f t="shared" si="3"/>
        <v>2712353683</v>
      </c>
      <c r="M21" s="352"/>
      <c r="N21" s="346"/>
      <c r="O21" s="346"/>
      <c r="P21" s="346"/>
      <c r="Q21" s="346"/>
    </row>
    <row r="22" spans="1:17" hidden="1"/>
    <row r="23" spans="1:17" hidden="1"/>
    <row r="24" spans="1:17" s="358" customFormat="1">
      <c r="A24" s="451" t="s">
        <v>331</v>
      </c>
      <c r="B24" s="451"/>
      <c r="C24" s="451"/>
      <c r="D24" s="451" t="s">
        <v>332</v>
      </c>
      <c r="E24" s="451"/>
      <c r="F24" s="451"/>
      <c r="G24" s="451"/>
      <c r="H24" s="451"/>
      <c r="J24" s="451" t="s">
        <v>333</v>
      </c>
      <c r="K24" s="451"/>
      <c r="L24" s="451"/>
      <c r="M24" s="451"/>
    </row>
    <row r="25" spans="1:17" s="69" customFormat="1">
      <c r="A25" s="440"/>
      <c r="B25" s="440"/>
      <c r="C25" s="440"/>
      <c r="D25" s="334"/>
      <c r="E25" s="24"/>
      <c r="F25" s="334" t="s">
        <v>334</v>
      </c>
      <c r="G25" s="334"/>
      <c r="H25" s="24"/>
      <c r="I25" s="24"/>
      <c r="J25" s="334"/>
      <c r="K25" s="334" t="s">
        <v>335</v>
      </c>
      <c r="L25" s="334"/>
    </row>
    <row r="26" spans="1:17" ht="15.75" customHeight="1">
      <c r="A26" s="440" t="s">
        <v>336</v>
      </c>
      <c r="B26" s="440"/>
      <c r="C26" s="440"/>
      <c r="D26" s="440" t="s">
        <v>337</v>
      </c>
      <c r="E26" s="440"/>
      <c r="F26" s="440"/>
      <c r="G26" s="440"/>
      <c r="H26" s="440"/>
      <c r="J26" s="334"/>
      <c r="K26" s="334" t="s">
        <v>338</v>
      </c>
      <c r="L26" s="334"/>
    </row>
    <row r="27" spans="1:17">
      <c r="E27" s="51"/>
    </row>
  </sheetData>
  <mergeCells count="18">
    <mergeCell ref="A26:C26"/>
    <mergeCell ref="D26:H26"/>
    <mergeCell ref="H6:J6"/>
    <mergeCell ref="K6:M6"/>
    <mergeCell ref="A24:C24"/>
    <mergeCell ref="D24:H24"/>
    <mergeCell ref="J24:M24"/>
    <mergeCell ref="A25:C25"/>
    <mergeCell ref="A1:B1"/>
    <mergeCell ref="A2:B2"/>
    <mergeCell ref="A4:M4"/>
    <mergeCell ref="F5:M5"/>
    <mergeCell ref="A6:A7"/>
    <mergeCell ref="B6:B7"/>
    <mergeCell ref="C6:C7"/>
    <mergeCell ref="D6:D7"/>
    <mergeCell ref="E6:F6"/>
    <mergeCell ref="G6:G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10"/>
  <sheetViews>
    <sheetView zoomScale="110" zoomScaleNormal="110" workbookViewId="0">
      <selection activeCell="E33" sqref="E33"/>
    </sheetView>
  </sheetViews>
  <sheetFormatPr defaultRowHeight="12.75"/>
  <cols>
    <col min="1" max="1" width="36.42578125" style="417" customWidth="1"/>
    <col min="2" max="2" width="14.28515625" style="418" customWidth="1"/>
    <col min="3" max="4" width="12.5703125" style="418" customWidth="1"/>
    <col min="5" max="5" width="15.28515625" style="418" customWidth="1"/>
    <col min="6" max="6" width="12.5703125" style="418" customWidth="1"/>
    <col min="7" max="9" width="15.28515625" style="418" customWidth="1"/>
    <col min="10" max="10" width="11.7109375" style="418" customWidth="1"/>
    <col min="11" max="12" width="14.28515625" style="418" customWidth="1"/>
    <col min="13" max="13" width="10.5703125" style="418" customWidth="1"/>
    <col min="14" max="14" width="15.28515625" style="421" bestFit="1" customWidth="1"/>
    <col min="15" max="16" width="15.28515625" style="418" bestFit="1" customWidth="1"/>
    <col min="17" max="17" width="15.28515625" style="421" bestFit="1" customWidth="1"/>
    <col min="18" max="18" width="16.42578125" style="418" bestFit="1" customWidth="1"/>
    <col min="19" max="19" width="16" style="418" bestFit="1" customWidth="1"/>
    <col min="20" max="21" width="16.42578125" style="418" bestFit="1" customWidth="1"/>
    <col min="22" max="22" width="15.28515625" style="418" bestFit="1" customWidth="1"/>
    <col min="23" max="16384" width="9.140625" style="418"/>
  </cols>
  <sheetData>
    <row r="3" spans="1:22" s="419" customFormat="1">
      <c r="A3" s="515" t="s">
        <v>408</v>
      </c>
      <c r="B3" s="514" t="s">
        <v>399</v>
      </c>
      <c r="C3" s="514"/>
      <c r="D3" s="514"/>
      <c r="E3" s="514" t="s">
        <v>400</v>
      </c>
      <c r="F3" s="514"/>
      <c r="G3" s="514"/>
      <c r="H3" s="514" t="s">
        <v>401</v>
      </c>
      <c r="I3" s="514"/>
      <c r="J3" s="514"/>
      <c r="K3" s="514" t="s">
        <v>402</v>
      </c>
      <c r="L3" s="514"/>
      <c r="M3" s="514"/>
      <c r="N3" s="514" t="s">
        <v>403</v>
      </c>
      <c r="O3" s="514"/>
      <c r="P3" s="514"/>
      <c r="Q3" s="514" t="s">
        <v>404</v>
      </c>
      <c r="R3" s="514"/>
      <c r="S3" s="514"/>
      <c r="T3" s="514" t="s">
        <v>409</v>
      </c>
      <c r="U3" s="514"/>
      <c r="V3" s="514"/>
    </row>
    <row r="4" spans="1:22" s="419" customFormat="1" ht="15.75" customHeight="1">
      <c r="A4" s="516"/>
      <c r="B4" s="420" t="s">
        <v>405</v>
      </c>
      <c r="C4" s="420" t="s">
        <v>406</v>
      </c>
      <c r="D4" s="420" t="s">
        <v>407</v>
      </c>
      <c r="E4" s="420" t="s">
        <v>405</v>
      </c>
      <c r="F4" s="420" t="s">
        <v>406</v>
      </c>
      <c r="G4" s="420" t="s">
        <v>407</v>
      </c>
      <c r="H4" s="420" t="s">
        <v>405</v>
      </c>
      <c r="I4" s="420" t="s">
        <v>406</v>
      </c>
      <c r="J4" s="420" t="s">
        <v>407</v>
      </c>
      <c r="K4" s="420" t="s">
        <v>405</v>
      </c>
      <c r="L4" s="420" t="s">
        <v>406</v>
      </c>
      <c r="M4" s="420" t="s">
        <v>407</v>
      </c>
      <c r="N4" s="422" t="s">
        <v>405</v>
      </c>
      <c r="O4" s="420" t="s">
        <v>406</v>
      </c>
      <c r="P4" s="420" t="s">
        <v>407</v>
      </c>
      <c r="Q4" s="422" t="s">
        <v>405</v>
      </c>
      <c r="R4" s="420" t="s">
        <v>406</v>
      </c>
      <c r="S4" s="420" t="s">
        <v>407</v>
      </c>
      <c r="T4" s="422" t="s">
        <v>405</v>
      </c>
      <c r="U4" s="420" t="s">
        <v>406</v>
      </c>
      <c r="V4" s="420" t="s">
        <v>407</v>
      </c>
    </row>
    <row r="5" spans="1:22" s="419" customFormat="1" ht="17.25" customHeight="1">
      <c r="A5" s="517"/>
      <c r="B5" s="422">
        <f t="shared" ref="B5:P5" si="0">SUM(B6:B10)</f>
        <v>1069500000</v>
      </c>
      <c r="C5" s="422">
        <f t="shared" si="0"/>
        <v>587108111</v>
      </c>
      <c r="D5" s="422">
        <f t="shared" si="0"/>
        <v>482391889</v>
      </c>
      <c r="E5" s="422">
        <f t="shared" si="0"/>
        <v>42113110000</v>
      </c>
      <c r="F5" s="422">
        <f t="shared" si="0"/>
        <v>374849949</v>
      </c>
      <c r="G5" s="422">
        <f t="shared" si="0"/>
        <v>41738260051</v>
      </c>
      <c r="H5" s="422">
        <f t="shared" si="0"/>
        <v>21511887000</v>
      </c>
      <c r="I5" s="422">
        <f t="shared" si="0"/>
        <v>21511887000</v>
      </c>
      <c r="J5" s="422">
        <f t="shared" si="0"/>
        <v>0</v>
      </c>
      <c r="K5" s="422">
        <f t="shared" si="0"/>
        <v>9211863246</v>
      </c>
      <c r="L5" s="422">
        <f t="shared" si="0"/>
        <v>9211863246</v>
      </c>
      <c r="M5" s="422">
        <f t="shared" si="0"/>
        <v>0</v>
      </c>
      <c r="N5" s="422">
        <f t="shared" si="0"/>
        <v>69192455766.710007</v>
      </c>
      <c r="O5" s="422">
        <f>SUM(O6:O10)</f>
        <v>52278451589</v>
      </c>
      <c r="P5" s="422">
        <f t="shared" si="0"/>
        <v>16914004177.709999</v>
      </c>
      <c r="Q5" s="422">
        <f>SUM(Q6:Q10)</f>
        <v>93986861781</v>
      </c>
      <c r="R5" s="422">
        <f t="shared" ref="R5:V5" si="1">SUM(R6:R10)</f>
        <v>128695399212</v>
      </c>
      <c r="S5" s="422">
        <f t="shared" si="1"/>
        <v>-34708537431</v>
      </c>
      <c r="T5" s="422">
        <f t="shared" si="1"/>
        <v>237085677793.70999</v>
      </c>
      <c r="U5" s="422">
        <f t="shared" si="1"/>
        <v>212659559107</v>
      </c>
      <c r="V5" s="422">
        <f t="shared" si="1"/>
        <v>24426118686.709999</v>
      </c>
    </row>
    <row r="6" spans="1:22" s="428" customFormat="1" ht="31.5" customHeight="1">
      <c r="A6" s="414" t="s">
        <v>132</v>
      </c>
      <c r="B6" s="425">
        <v>1069500000</v>
      </c>
      <c r="C6" s="425">
        <v>587108111</v>
      </c>
      <c r="D6" s="425">
        <f>B6-C6</f>
        <v>482391889</v>
      </c>
      <c r="E6" s="425">
        <v>2605110000</v>
      </c>
      <c r="F6" s="425">
        <v>374849949</v>
      </c>
      <c r="G6" s="425">
        <f>E6-F6</f>
        <v>2230260051</v>
      </c>
      <c r="H6" s="425">
        <v>10608875000</v>
      </c>
      <c r="I6" s="425">
        <v>10608875000</v>
      </c>
      <c r="J6" s="425">
        <f>H6-I6</f>
        <v>0</v>
      </c>
      <c r="K6" s="425"/>
      <c r="L6" s="425"/>
      <c r="M6" s="425">
        <f>K6-L6</f>
        <v>0</v>
      </c>
      <c r="N6" s="425">
        <v>2934117000</v>
      </c>
      <c r="O6" s="423">
        <f>3111612987-35302744</f>
        <v>3076310243</v>
      </c>
      <c r="P6" s="425">
        <f>N6-O6</f>
        <v>-142193243</v>
      </c>
      <c r="Q6" s="425">
        <v>17353530000</v>
      </c>
      <c r="R6" s="427">
        <v>2106931909</v>
      </c>
      <c r="S6" s="425">
        <f>Q6-R6</f>
        <v>15246598091</v>
      </c>
      <c r="T6" s="426">
        <f>B6+E6+H6+K6+N6+Q6</f>
        <v>34571132000</v>
      </c>
      <c r="U6" s="426">
        <f>C6+F6+I6+L6+O6+R6</f>
        <v>16754075212</v>
      </c>
      <c r="V6" s="426">
        <f>D6+G6+J6+M6+P6+S6</f>
        <v>17817056788</v>
      </c>
    </row>
    <row r="7" spans="1:22" s="428" customFormat="1" ht="38.25">
      <c r="A7" s="414" t="s">
        <v>133</v>
      </c>
      <c r="B7" s="425"/>
      <c r="C7" s="425"/>
      <c r="D7" s="425">
        <f t="shared" ref="D7:D10" si="2">B7-C7</f>
        <v>0</v>
      </c>
      <c r="E7" s="425">
        <v>39508000000</v>
      </c>
      <c r="F7" s="425"/>
      <c r="G7" s="425">
        <f t="shared" ref="G7:G10" si="3">E7-F7</f>
        <v>39508000000</v>
      </c>
      <c r="H7" s="425">
        <v>8066568000</v>
      </c>
      <c r="I7" s="425">
        <v>8066568000</v>
      </c>
      <c r="J7" s="425">
        <f t="shared" ref="J7:J10" si="4">H7-I7</f>
        <v>0</v>
      </c>
      <c r="K7" s="425">
        <f>2792400000+2234716991</f>
        <v>5027116991</v>
      </c>
      <c r="L7" s="425">
        <f>2792400000+2234716991</f>
        <v>5027116991</v>
      </c>
      <c r="M7" s="425">
        <f t="shared" ref="M7:M10" si="5">K7-L7</f>
        <v>0</v>
      </c>
      <c r="N7" s="425">
        <v>55779668969</v>
      </c>
      <c r="O7" s="424">
        <f>39645383708</f>
        <v>39645383708</v>
      </c>
      <c r="P7" s="425">
        <f t="shared" ref="P7:P10" si="6">N7-O7</f>
        <v>16134285261</v>
      </c>
      <c r="Q7" s="425">
        <v>73460466000</v>
      </c>
      <c r="R7" s="427">
        <v>123648303341</v>
      </c>
      <c r="S7" s="425">
        <f t="shared" ref="S7:S9" si="7">Q7-R7</f>
        <v>-50187837341</v>
      </c>
      <c r="T7" s="426">
        <f t="shared" ref="T7:T10" si="8">B7+E7+H7+K7+N7+Q7</f>
        <v>181841819960</v>
      </c>
      <c r="U7" s="426">
        <f t="shared" ref="U7:U9" si="9">C7+F7+I7+L7+O7+R7</f>
        <v>176387372040</v>
      </c>
      <c r="V7" s="426">
        <f t="shared" ref="V7:V10" si="10">D7+G7+J7+M7+P7+S7</f>
        <v>5454447920</v>
      </c>
    </row>
    <row r="8" spans="1:22" s="428" customFormat="1" ht="15.75" customHeight="1">
      <c r="A8" s="414" t="s">
        <v>170</v>
      </c>
      <c r="B8" s="425"/>
      <c r="C8" s="425"/>
      <c r="D8" s="425">
        <f t="shared" si="2"/>
        <v>0</v>
      </c>
      <c r="E8" s="425"/>
      <c r="F8" s="425"/>
      <c r="G8" s="425">
        <f t="shared" si="3"/>
        <v>0</v>
      </c>
      <c r="H8" s="425">
        <v>2836444000</v>
      </c>
      <c r="I8" s="425">
        <v>2836444000</v>
      </c>
      <c r="J8" s="425">
        <f t="shared" si="4"/>
        <v>0</v>
      </c>
      <c r="K8" s="425">
        <v>3148199695</v>
      </c>
      <c r="L8" s="425">
        <v>3148199695</v>
      </c>
      <c r="M8" s="425">
        <f t="shared" si="5"/>
        <v>0</v>
      </c>
      <c r="N8" s="425">
        <v>2227822670.5499997</v>
      </c>
      <c r="O8" s="424">
        <v>2101769339.9999998</v>
      </c>
      <c r="P8" s="425">
        <f t="shared" si="6"/>
        <v>126053330.54999995</v>
      </c>
      <c r="Q8" s="425">
        <v>431419186</v>
      </c>
      <c r="R8" s="427">
        <v>550530677</v>
      </c>
      <c r="S8" s="425">
        <f t="shared" si="7"/>
        <v>-119111491</v>
      </c>
      <c r="T8" s="426">
        <f t="shared" si="8"/>
        <v>8643885551.5499992</v>
      </c>
      <c r="U8" s="426">
        <f t="shared" si="9"/>
        <v>8636943712</v>
      </c>
      <c r="V8" s="426">
        <f t="shared" si="10"/>
        <v>6941839.5499999523</v>
      </c>
    </row>
    <row r="9" spans="1:22" s="428" customFormat="1" ht="40.5" customHeight="1">
      <c r="A9" s="415" t="s">
        <v>101</v>
      </c>
      <c r="B9" s="425"/>
      <c r="C9" s="425"/>
      <c r="D9" s="425">
        <f t="shared" si="2"/>
        <v>0</v>
      </c>
      <c r="E9" s="425"/>
      <c r="F9" s="425"/>
      <c r="G9" s="425">
        <f t="shared" si="3"/>
        <v>0</v>
      </c>
      <c r="H9" s="425"/>
      <c r="I9" s="425"/>
      <c r="J9" s="425">
        <f t="shared" si="4"/>
        <v>0</v>
      </c>
      <c r="K9" s="425">
        <v>1036546560</v>
      </c>
      <c r="L9" s="425">
        <v>1036546560</v>
      </c>
      <c r="M9" s="425">
        <f t="shared" si="5"/>
        <v>0</v>
      </c>
      <c r="N9" s="425">
        <v>4742634615</v>
      </c>
      <c r="O9" s="423">
        <v>4742634615</v>
      </c>
      <c r="P9" s="425">
        <f t="shared" si="6"/>
        <v>0</v>
      </c>
      <c r="Q9" s="425">
        <v>1338939020</v>
      </c>
      <c r="R9" s="427">
        <v>151560315</v>
      </c>
      <c r="S9" s="425">
        <f t="shared" si="7"/>
        <v>1187378705</v>
      </c>
      <c r="T9" s="426">
        <f t="shared" si="8"/>
        <v>7118120195</v>
      </c>
      <c r="U9" s="426">
        <f t="shared" si="9"/>
        <v>5930741490</v>
      </c>
      <c r="V9" s="426">
        <f t="shared" si="10"/>
        <v>1187378705</v>
      </c>
    </row>
    <row r="10" spans="1:22" s="428" customFormat="1" ht="41.25" customHeight="1">
      <c r="A10" s="416" t="s">
        <v>179</v>
      </c>
      <c r="B10" s="425"/>
      <c r="C10" s="425"/>
      <c r="D10" s="425">
        <f t="shared" si="2"/>
        <v>0</v>
      </c>
      <c r="E10" s="425"/>
      <c r="F10" s="425"/>
      <c r="G10" s="425">
        <f t="shared" si="3"/>
        <v>0</v>
      </c>
      <c r="H10" s="425"/>
      <c r="I10" s="425"/>
      <c r="J10" s="425">
        <f t="shared" si="4"/>
        <v>0</v>
      </c>
      <c r="K10" s="425"/>
      <c r="L10" s="425"/>
      <c r="M10" s="425">
        <f t="shared" si="5"/>
        <v>0</v>
      </c>
      <c r="N10" s="425">
        <v>3508212512.1599998</v>
      </c>
      <c r="O10" s="423">
        <v>2712353683</v>
      </c>
      <c r="P10" s="425">
        <f t="shared" si="6"/>
        <v>795858829.15999985</v>
      </c>
      <c r="Q10" s="425">
        <v>1402507575</v>
      </c>
      <c r="R10" s="427">
        <v>2238072970</v>
      </c>
      <c r="S10" s="425">
        <f>Q10-R10</f>
        <v>-835565395</v>
      </c>
      <c r="T10" s="426">
        <f t="shared" si="8"/>
        <v>4910720087.1599998</v>
      </c>
      <c r="U10" s="426">
        <f>C10+F10+I10+L10+O10+R10</f>
        <v>4950426653</v>
      </c>
      <c r="V10" s="429">
        <f t="shared" si="10"/>
        <v>-39706565.840000153</v>
      </c>
    </row>
  </sheetData>
  <mergeCells count="8">
    <mergeCell ref="N3:P3"/>
    <mergeCell ref="Q3:S3"/>
    <mergeCell ref="A3:A5"/>
    <mergeCell ref="T3:V3"/>
    <mergeCell ref="B3:D3"/>
    <mergeCell ref="E3:G3"/>
    <mergeCell ref="H3:J3"/>
    <mergeCell ref="K3:M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G5" sqref="G5:I5"/>
    </sheetView>
  </sheetViews>
  <sheetFormatPr defaultColWidth="9.140625" defaultRowHeight="15.75"/>
  <cols>
    <col min="1" max="1" width="4.7109375" style="25" customWidth="1"/>
    <col min="2" max="2" width="36.85546875" style="24" customWidth="1"/>
    <col min="3" max="3" width="16.140625" style="24" customWidth="1"/>
    <col min="4" max="4" width="15.85546875" style="24" customWidth="1"/>
    <col min="5" max="5" width="15.5703125" style="24" customWidth="1"/>
    <col min="6" max="6" width="15" style="24" customWidth="1"/>
    <col min="7" max="7" width="6.140625" style="24" customWidth="1"/>
    <col min="8" max="8" width="13.5703125" style="24" customWidth="1"/>
    <col min="9" max="9" width="13.42578125" style="24" customWidth="1"/>
    <col min="10" max="10" width="16.28515625" style="24" customWidth="1"/>
    <col min="11" max="11" width="15.28515625" style="24" customWidth="1"/>
    <col min="12" max="12" width="15.42578125" style="24" hidden="1" customWidth="1"/>
    <col min="13" max="13" width="13.7109375" style="24" hidden="1" customWidth="1"/>
    <col min="14" max="14" width="4" style="24" hidden="1" customWidth="1"/>
    <col min="15" max="15" width="0" style="24" hidden="1" customWidth="1"/>
    <col min="16" max="16384" width="9.140625" style="24"/>
  </cols>
  <sheetData>
    <row r="1" spans="1:14">
      <c r="A1" s="439" t="s">
        <v>117</v>
      </c>
      <c r="B1" s="439"/>
      <c r="H1" s="440" t="s">
        <v>139</v>
      </c>
      <c r="I1" s="440"/>
      <c r="J1" s="440"/>
      <c r="K1" s="440"/>
    </row>
    <row r="2" spans="1:14">
      <c r="A2" s="441" t="s">
        <v>118</v>
      </c>
      <c r="B2" s="441"/>
    </row>
    <row r="3" spans="1:14" ht="25.5" customHeight="1">
      <c r="A3" s="442" t="s">
        <v>138</v>
      </c>
      <c r="B3" s="442"/>
      <c r="C3" s="442"/>
      <c r="D3" s="442"/>
      <c r="E3" s="442"/>
      <c r="F3" s="442"/>
      <c r="G3" s="442"/>
      <c r="H3" s="442"/>
      <c r="I3" s="442"/>
      <c r="J3" s="442"/>
      <c r="K3" s="442"/>
    </row>
    <row r="4" spans="1:14">
      <c r="H4" s="443" t="s">
        <v>3</v>
      </c>
      <c r="I4" s="443"/>
      <c r="J4" s="443"/>
      <c r="K4" s="443"/>
    </row>
    <row r="5" spans="1:14" s="32" customFormat="1" ht="40.5" customHeight="1">
      <c r="A5" s="438" t="s">
        <v>119</v>
      </c>
      <c r="B5" s="438" t="s">
        <v>120</v>
      </c>
      <c r="C5" s="438" t="s">
        <v>151</v>
      </c>
      <c r="D5" s="438" t="s">
        <v>160</v>
      </c>
      <c r="E5" s="444" t="s">
        <v>161</v>
      </c>
      <c r="F5" s="445"/>
      <c r="G5" s="438" t="s">
        <v>121</v>
      </c>
      <c r="H5" s="438"/>
      <c r="I5" s="438"/>
      <c r="J5" s="438" t="s">
        <v>122</v>
      </c>
      <c r="K5" s="438"/>
    </row>
    <row r="6" spans="1:14" s="32" customFormat="1" ht="31.5">
      <c r="A6" s="438"/>
      <c r="B6" s="438"/>
      <c r="C6" s="438"/>
      <c r="D6" s="438"/>
      <c r="E6" s="53" t="s">
        <v>162</v>
      </c>
      <c r="F6" s="59" t="s">
        <v>180</v>
      </c>
      <c r="G6" s="48" t="s">
        <v>59</v>
      </c>
      <c r="H6" s="48" t="s">
        <v>123</v>
      </c>
      <c r="I6" s="48" t="s">
        <v>124</v>
      </c>
      <c r="J6" s="48" t="s">
        <v>137</v>
      </c>
      <c r="K6" s="27" t="s">
        <v>136</v>
      </c>
      <c r="L6" s="32" t="s">
        <v>163</v>
      </c>
    </row>
    <row r="7" spans="1:14" s="32" customFormat="1">
      <c r="A7" s="26" t="s">
        <v>10</v>
      </c>
      <c r="B7" s="26" t="s">
        <v>12</v>
      </c>
      <c r="C7" s="26">
        <v>1</v>
      </c>
      <c r="D7" s="26">
        <v>2</v>
      </c>
      <c r="E7" s="26"/>
      <c r="F7" s="26"/>
      <c r="G7" s="26">
        <v>3</v>
      </c>
      <c r="H7" s="26">
        <v>4</v>
      </c>
      <c r="I7" s="26">
        <v>5</v>
      </c>
      <c r="J7" s="26" t="s">
        <v>125</v>
      </c>
      <c r="K7" s="26">
        <v>7</v>
      </c>
    </row>
    <row r="8" spans="1:14" s="32" customFormat="1" ht="21.75" hidden="1" customHeight="1">
      <c r="A8" s="48"/>
      <c r="B8" s="37" t="s">
        <v>126</v>
      </c>
      <c r="C8" s="38">
        <f>C11+C14</f>
        <v>101694497263</v>
      </c>
      <c r="D8" s="38">
        <f>D11+D14</f>
        <v>9212116685.5499992</v>
      </c>
      <c r="E8" s="38">
        <f t="shared" ref="E8:F8" si="0">E11+E14</f>
        <v>6977399695</v>
      </c>
      <c r="F8" s="38">
        <f t="shared" si="0"/>
        <v>2234716990.5500002</v>
      </c>
      <c r="G8" s="38">
        <f>G11+G14</f>
        <v>37000000000</v>
      </c>
      <c r="H8" s="38">
        <f>H11+H14</f>
        <v>299700000</v>
      </c>
      <c r="I8" s="38">
        <f>G8+H8</f>
        <v>37299700000</v>
      </c>
      <c r="J8" s="41">
        <f>J11+J14</f>
        <v>73906613948.550003</v>
      </c>
      <c r="K8" s="38">
        <f>K11+K14</f>
        <v>3185862.0860000001</v>
      </c>
    </row>
    <row r="9" spans="1:14" s="32" customFormat="1" ht="32.25" hidden="1" customHeight="1">
      <c r="A9" s="48" t="s">
        <v>16</v>
      </c>
      <c r="B9" s="34" t="s">
        <v>127</v>
      </c>
      <c r="C9" s="39"/>
      <c r="D9" s="39"/>
      <c r="E9" s="39"/>
      <c r="F9" s="39"/>
      <c r="G9" s="39"/>
      <c r="H9" s="39"/>
      <c r="I9" s="38"/>
      <c r="J9" s="39"/>
      <c r="K9" s="50"/>
    </row>
    <row r="10" spans="1:14" s="32" customFormat="1" ht="27.75" hidden="1" customHeight="1">
      <c r="A10" s="48" t="s">
        <v>30</v>
      </c>
      <c r="B10" s="34" t="s">
        <v>128</v>
      </c>
      <c r="C10" s="39"/>
      <c r="D10" s="39"/>
      <c r="E10" s="39"/>
      <c r="F10" s="39"/>
      <c r="G10" s="39"/>
      <c r="H10" s="39"/>
      <c r="I10" s="38"/>
      <c r="J10" s="39"/>
      <c r="K10" s="50"/>
    </row>
    <row r="11" spans="1:14" s="32" customFormat="1" ht="21.75" hidden="1" customHeight="1">
      <c r="A11" s="48" t="s">
        <v>37</v>
      </c>
      <c r="B11" s="34" t="s">
        <v>129</v>
      </c>
      <c r="C11" s="41">
        <f>C12</f>
        <v>37000000000</v>
      </c>
      <c r="D11" s="41"/>
      <c r="E11" s="41"/>
      <c r="F11" s="41"/>
      <c r="G11" s="41">
        <f>G12</f>
        <v>37000000000</v>
      </c>
      <c r="H11" s="41"/>
      <c r="I11" s="41">
        <f t="shared" ref="I11" si="1">I12+I13</f>
        <v>37000000000</v>
      </c>
      <c r="J11" s="41"/>
      <c r="K11" s="50"/>
    </row>
    <row r="12" spans="1:14" s="32" customFormat="1" ht="26.25" hidden="1" customHeight="1">
      <c r="A12" s="42">
        <v>1</v>
      </c>
      <c r="B12" s="40" t="s">
        <v>130</v>
      </c>
      <c r="C12" s="43">
        <v>37000000000</v>
      </c>
      <c r="D12" s="43"/>
      <c r="E12" s="43"/>
      <c r="F12" s="43"/>
      <c r="G12" s="43">
        <v>37000000000</v>
      </c>
      <c r="H12" s="43"/>
      <c r="I12" s="43">
        <f>G12+H12</f>
        <v>37000000000</v>
      </c>
      <c r="J12" s="39"/>
      <c r="K12" s="50"/>
    </row>
    <row r="13" spans="1:14" s="32" customFormat="1" ht="24.75" hidden="1" customHeight="1">
      <c r="A13" s="42">
        <v>2</v>
      </c>
      <c r="B13" s="40" t="s">
        <v>131</v>
      </c>
      <c r="C13" s="39">
        <v>0</v>
      </c>
      <c r="D13" s="39"/>
      <c r="E13" s="39"/>
      <c r="F13" s="39"/>
      <c r="G13" s="39"/>
      <c r="H13" s="39"/>
      <c r="I13" s="38"/>
      <c r="J13" s="39"/>
      <c r="K13" s="50"/>
    </row>
    <row r="14" spans="1:14" s="33" customFormat="1" ht="35.25" customHeight="1">
      <c r="A14" s="48"/>
      <c r="B14" s="34" t="s">
        <v>164</v>
      </c>
      <c r="C14" s="41">
        <f>C15+C16+C17+C18</f>
        <v>64694497263</v>
      </c>
      <c r="D14" s="41">
        <f>D15+D16+D17+D18</f>
        <v>9212116685.5499992</v>
      </c>
      <c r="E14" s="41">
        <f t="shared" ref="E14:G14" si="2">E15+E16+E17+E18</f>
        <v>6977399695</v>
      </c>
      <c r="F14" s="41">
        <f t="shared" si="2"/>
        <v>2234716990.5500002</v>
      </c>
      <c r="G14" s="41">
        <f t="shared" si="2"/>
        <v>0</v>
      </c>
      <c r="H14" s="41">
        <f>H15+H16+H17</f>
        <v>299700000</v>
      </c>
      <c r="I14" s="41">
        <f>G14+H14</f>
        <v>299700000</v>
      </c>
      <c r="J14" s="41">
        <f>J15+J16+J17+J18</f>
        <v>73906613948.550003</v>
      </c>
      <c r="K14" s="44">
        <f>K15+K16+K17+K18</f>
        <v>3185862.0860000001</v>
      </c>
      <c r="L14" s="44">
        <f>L15+L16+L17+L18</f>
        <v>2788432.446</v>
      </c>
      <c r="M14" s="44">
        <f>M15+M16+M17+M18</f>
        <v>397418.64</v>
      </c>
      <c r="N14" s="54">
        <f>L14+M14-K14</f>
        <v>-11</v>
      </c>
    </row>
    <row r="15" spans="1:14" s="32" customFormat="1" ht="54" customHeight="1">
      <c r="A15" s="42">
        <v>1</v>
      </c>
      <c r="B15" s="40" t="s">
        <v>132</v>
      </c>
      <c r="C15" s="39">
        <f>14283.485*1000000</f>
        <v>14283485000</v>
      </c>
      <c r="D15" s="39"/>
      <c r="E15" s="39"/>
      <c r="F15" s="39"/>
      <c r="G15" s="39"/>
      <c r="H15" s="47">
        <f>(37.531+203.115)*1000000</f>
        <v>240646000.00000003</v>
      </c>
      <c r="I15" s="45"/>
      <c r="J15" s="43">
        <f>C15+D15-G15</f>
        <v>14283485000</v>
      </c>
      <c r="K15" s="46">
        <v>619102</v>
      </c>
      <c r="L15" s="46">
        <v>619102</v>
      </c>
      <c r="M15" s="55"/>
      <c r="N15" s="54">
        <f t="shared" ref="N15:N18" si="3">L15+M15-K15</f>
        <v>0</v>
      </c>
    </row>
    <row r="16" spans="1:14" s="32" customFormat="1" ht="51" customHeight="1">
      <c r="A16" s="42">
        <v>2</v>
      </c>
      <c r="B16" s="40" t="s">
        <v>133</v>
      </c>
      <c r="C16" s="39">
        <f>47574.568*1000000</f>
        <v>47574568000</v>
      </c>
      <c r="D16" s="43">
        <f>E16+F16</f>
        <v>5027116990.5500002</v>
      </c>
      <c r="E16" s="58">
        <f>2792.4*1000000</f>
        <v>2792400000</v>
      </c>
      <c r="F16" s="43">
        <f>96261.77*23215</f>
        <v>2234716990.5500002</v>
      </c>
      <c r="G16" s="39"/>
      <c r="H16" s="47"/>
      <c r="I16" s="45"/>
      <c r="J16" s="43">
        <f>C16+D16-G16</f>
        <v>52601684990.550003</v>
      </c>
      <c r="K16" s="46">
        <f>1700000+346800+120000+96261.77</f>
        <v>2263061.77</v>
      </c>
      <c r="L16" s="46">
        <f>1700000+346800</f>
        <v>2046800</v>
      </c>
      <c r="M16" s="55">
        <f>120000+96261.77</f>
        <v>216261.77000000002</v>
      </c>
      <c r="N16" s="54">
        <f t="shared" si="3"/>
        <v>0</v>
      </c>
    </row>
    <row r="17" spans="1:14" s="32" customFormat="1" ht="35.25" customHeight="1">
      <c r="A17" s="42">
        <v>3</v>
      </c>
      <c r="B17" s="40" t="s">
        <v>171</v>
      </c>
      <c r="C17" s="39">
        <v>2836444263</v>
      </c>
      <c r="D17" s="43">
        <f>E17</f>
        <v>3148199695</v>
      </c>
      <c r="E17" s="58">
        <v>3148199695</v>
      </c>
      <c r="F17" s="43"/>
      <c r="G17" s="39"/>
      <c r="H17" s="47">
        <f>1000000*59.054</f>
        <v>59054000</v>
      </c>
      <c r="I17" s="45"/>
      <c r="J17" s="43">
        <f>C17+D17-G17</f>
        <v>5984643958</v>
      </c>
      <c r="K17" s="52">
        <v>258698.31599999999</v>
      </c>
      <c r="L17" s="52">
        <f>'[1]dự án an toàn hồ đập'!$E$9+'[1]dự án an toàn hồ đập'!$E$10</f>
        <v>122530.446</v>
      </c>
      <c r="M17" s="55">
        <f>'[1]dự án an toàn hồ đập'!$E$11+'[1]dự án an toàn hồ đập'!$E$12</f>
        <v>136167.87</v>
      </c>
      <c r="N17" s="54">
        <f t="shared" si="3"/>
        <v>0</v>
      </c>
    </row>
    <row r="18" spans="1:14" s="32" customFormat="1" ht="53.25" customHeight="1">
      <c r="A18" s="22">
        <v>4</v>
      </c>
      <c r="B18" s="36" t="s">
        <v>101</v>
      </c>
      <c r="C18" s="39"/>
      <c r="D18" s="43">
        <f>E18</f>
        <v>1036800000</v>
      </c>
      <c r="E18" s="58">
        <f>45000*23040</f>
        <v>1036800000</v>
      </c>
      <c r="F18" s="43"/>
      <c r="G18" s="39"/>
      <c r="H18" s="35"/>
      <c r="I18" s="45"/>
      <c r="J18" s="43">
        <f>C18+D18-G18</f>
        <v>1036800000</v>
      </c>
      <c r="K18" s="56">
        <v>45000</v>
      </c>
      <c r="L18" s="56"/>
      <c r="M18" s="32">
        <v>44989</v>
      </c>
      <c r="N18" s="54">
        <f t="shared" si="3"/>
        <v>-11</v>
      </c>
    </row>
    <row r="19" spans="1:14" s="32" customFormat="1" ht="24" hidden="1" customHeight="1">
      <c r="A19" s="27" t="s">
        <v>134</v>
      </c>
      <c r="B19" s="28" t="s">
        <v>135</v>
      </c>
      <c r="C19" s="29"/>
      <c r="D19" s="29"/>
      <c r="E19" s="29"/>
      <c r="F19" s="29"/>
      <c r="G19" s="29"/>
      <c r="H19" s="29"/>
      <c r="I19" s="29"/>
      <c r="J19" s="29"/>
      <c r="K19" s="30"/>
    </row>
    <row r="20" spans="1:14">
      <c r="G20" s="31"/>
    </row>
    <row r="21" spans="1:14">
      <c r="M21" s="57"/>
    </row>
    <row r="22" spans="1:14">
      <c r="C22" s="68"/>
    </row>
    <row r="23" spans="1:14">
      <c r="C23" s="68"/>
      <c r="F23" s="51"/>
    </row>
    <row r="24" spans="1:14">
      <c r="C24" s="68"/>
      <c r="F24" s="51"/>
    </row>
    <row r="25" spans="1:14">
      <c r="C25" s="68"/>
      <c r="F25" s="51"/>
    </row>
    <row r="26" spans="1:14">
      <c r="C26" s="68"/>
      <c r="F26" s="51"/>
    </row>
    <row r="27" spans="1:14">
      <c r="D27" s="51"/>
      <c r="E27" s="51"/>
      <c r="F27" s="51"/>
    </row>
    <row r="28" spans="1:14">
      <c r="D28" s="51"/>
      <c r="E28" s="51"/>
      <c r="F28" s="51"/>
    </row>
  </sheetData>
  <mergeCells count="12">
    <mergeCell ref="G5:I5"/>
    <mergeCell ref="J5:K5"/>
    <mergeCell ref="A1:B1"/>
    <mergeCell ref="H1:K1"/>
    <mergeCell ref="A2:B2"/>
    <mergeCell ref="A3:K3"/>
    <mergeCell ref="H4:K4"/>
    <mergeCell ref="A5:A6"/>
    <mergeCell ref="B5:B6"/>
    <mergeCell ref="C5:C6"/>
    <mergeCell ref="D5:D6"/>
    <mergeCell ref="E5:F5"/>
  </mergeCells>
  <pageMargins left="0.2" right="0.19" top="0.75" bottom="0.75" header="0.3" footer="0.3"/>
  <pageSetup scale="80"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3"/>
  <sheetViews>
    <sheetView tabSelected="1" workbookViewId="0">
      <selection activeCell="O10" sqref="O10:O11"/>
    </sheetView>
  </sheetViews>
  <sheetFormatPr defaultColWidth="9.140625" defaultRowHeight="15.75"/>
  <cols>
    <col min="1" max="1" width="4.42578125" style="25" customWidth="1"/>
    <col min="2" max="2" width="47.5703125" style="24" customWidth="1"/>
    <col min="3" max="3" width="17.7109375" style="24" hidden="1" customWidth="1"/>
    <col min="4" max="4" width="16.85546875" style="24" hidden="1" customWidth="1"/>
    <col min="5" max="5" width="18.42578125" style="24" hidden="1" customWidth="1"/>
    <col min="6" max="6" width="13.42578125" style="24" hidden="1" customWidth="1"/>
    <col min="7" max="7" width="16.140625" style="24" hidden="1" customWidth="1"/>
    <col min="8" max="8" width="19.28515625" style="24" hidden="1" customWidth="1"/>
    <col min="9" max="11" width="14.5703125" style="24" hidden="1" customWidth="1"/>
    <col min="12" max="12" width="19.140625" style="24" customWidth="1"/>
    <col min="13" max="13" width="16.7109375" style="24" customWidth="1"/>
    <col min="14" max="14" width="17.85546875" style="24" hidden="1" customWidth="1"/>
    <col min="15" max="15" width="17.5703125" style="518" customWidth="1"/>
    <col min="16" max="16" width="14" style="24" customWidth="1"/>
    <col min="17" max="17" width="16.5703125" style="24" bestFit="1" customWidth="1"/>
    <col min="18" max="18" width="16.5703125" style="24" customWidth="1"/>
    <col min="19" max="19" width="16.5703125" style="24" bestFit="1" customWidth="1"/>
    <col min="20" max="20" width="17.42578125" style="24" customWidth="1"/>
    <col min="21" max="21" width="13.7109375" style="24" customWidth="1"/>
    <col min="22" max="22" width="14.5703125" style="24" bestFit="1" customWidth="1"/>
    <col min="23" max="23" width="17.85546875" style="24" bestFit="1" customWidth="1"/>
    <col min="24" max="16384" width="9.140625" style="24"/>
  </cols>
  <sheetData>
    <row r="1" spans="1:21">
      <c r="A1" s="439" t="s">
        <v>117</v>
      </c>
      <c r="B1" s="439"/>
      <c r="F1" s="440"/>
      <c r="G1" s="440"/>
      <c r="H1" s="440"/>
      <c r="I1" s="440"/>
      <c r="J1" s="334"/>
      <c r="K1" s="334"/>
      <c r="L1" s="446" t="s">
        <v>253</v>
      </c>
      <c r="M1" s="446"/>
      <c r="N1" s="446"/>
      <c r="O1" s="446"/>
      <c r="P1" s="446"/>
      <c r="Q1" s="446"/>
      <c r="R1" s="446"/>
      <c r="S1" s="446"/>
      <c r="T1" s="446"/>
    </row>
    <row r="2" spans="1:21">
      <c r="A2" s="439" t="s">
        <v>342</v>
      </c>
      <c r="B2" s="439"/>
    </row>
    <row r="3" spans="1:21" hidden="1">
      <c r="A3" s="447" t="s">
        <v>254</v>
      </c>
      <c r="B3" s="447"/>
      <c r="F3" s="440"/>
      <c r="G3" s="440"/>
      <c r="H3" s="440"/>
      <c r="I3" s="440"/>
      <c r="J3" s="334"/>
      <c r="K3" s="334"/>
      <c r="L3" s="446" t="s">
        <v>253</v>
      </c>
      <c r="M3" s="446"/>
      <c r="N3" s="446"/>
      <c r="O3" s="446"/>
      <c r="P3" s="446"/>
      <c r="Q3" s="446"/>
      <c r="R3" s="446"/>
      <c r="S3" s="446"/>
      <c r="T3" s="446"/>
    </row>
    <row r="4" spans="1:21" hidden="1">
      <c r="A4" s="439" t="s">
        <v>255</v>
      </c>
      <c r="B4" s="439"/>
    </row>
    <row r="5" spans="1:21" hidden="1">
      <c r="A5" s="333"/>
      <c r="B5" s="333"/>
    </row>
    <row r="6" spans="1:21" ht="24.75" customHeight="1">
      <c r="A6" s="440" t="s">
        <v>339</v>
      </c>
      <c r="B6" s="440"/>
      <c r="C6" s="440"/>
      <c r="D6" s="440"/>
      <c r="E6" s="440"/>
      <c r="F6" s="440"/>
      <c r="G6" s="440"/>
      <c r="H6" s="440"/>
      <c r="I6" s="440"/>
      <c r="J6" s="440"/>
      <c r="K6" s="440"/>
      <c r="L6" s="440"/>
      <c r="M6" s="440"/>
      <c r="N6" s="440"/>
      <c r="O6" s="440"/>
      <c r="P6" s="440"/>
      <c r="Q6" s="440"/>
      <c r="R6" s="440"/>
      <c r="S6" s="440"/>
      <c r="T6" s="440"/>
      <c r="U6" s="440"/>
    </row>
    <row r="7" spans="1:21">
      <c r="A7" s="451" t="s">
        <v>410</v>
      </c>
      <c r="B7" s="451"/>
      <c r="C7" s="451"/>
      <c r="D7" s="451"/>
      <c r="E7" s="451"/>
      <c r="F7" s="451"/>
      <c r="G7" s="451"/>
      <c r="H7" s="451"/>
      <c r="I7" s="451"/>
      <c r="J7" s="451"/>
      <c r="K7" s="451"/>
      <c r="L7" s="451"/>
      <c r="M7" s="451"/>
      <c r="N7" s="451"/>
      <c r="O7" s="451"/>
      <c r="P7" s="451"/>
      <c r="Q7" s="451"/>
      <c r="R7" s="451"/>
      <c r="S7" s="451"/>
      <c r="T7" s="451"/>
    </row>
    <row r="8" spans="1:21" hidden="1">
      <c r="A8" s="451" t="s">
        <v>258</v>
      </c>
      <c r="B8" s="451"/>
      <c r="C8" s="451"/>
      <c r="D8" s="451"/>
      <c r="E8" s="451"/>
      <c r="F8" s="451"/>
      <c r="G8" s="451"/>
      <c r="H8" s="451"/>
      <c r="I8" s="451"/>
      <c r="J8" s="451"/>
      <c r="K8" s="451"/>
      <c r="L8" s="451"/>
      <c r="M8" s="451"/>
      <c r="N8" s="451"/>
      <c r="O8" s="451"/>
      <c r="P8" s="451"/>
      <c r="Q8" s="451"/>
      <c r="R8" s="451"/>
      <c r="S8" s="451"/>
      <c r="T8" s="451"/>
      <c r="U8" s="451"/>
    </row>
    <row r="9" spans="1:21">
      <c r="F9" s="443" t="s">
        <v>322</v>
      </c>
      <c r="G9" s="443"/>
      <c r="H9" s="443"/>
      <c r="I9" s="443"/>
      <c r="J9" s="443"/>
      <c r="K9" s="443"/>
      <c r="L9" s="443"/>
      <c r="M9" s="443"/>
      <c r="N9" s="443"/>
      <c r="O9" s="443"/>
      <c r="P9" s="443"/>
      <c r="Q9" s="443"/>
      <c r="R9" s="443"/>
      <c r="S9" s="443"/>
      <c r="T9" s="443"/>
      <c r="U9" s="443"/>
    </row>
    <row r="10" spans="1:21" s="338" customFormat="1" ht="15.75" customHeight="1">
      <c r="A10" s="448" t="s">
        <v>119</v>
      </c>
      <c r="B10" s="448" t="s">
        <v>120</v>
      </c>
      <c r="C10" s="449" t="s">
        <v>167</v>
      </c>
      <c r="D10" s="448" t="s">
        <v>168</v>
      </c>
      <c r="E10" s="448" t="s">
        <v>169</v>
      </c>
      <c r="F10" s="448"/>
      <c r="G10" s="448"/>
      <c r="H10" s="452" t="s">
        <v>256</v>
      </c>
      <c r="I10" s="456" t="s">
        <v>136</v>
      </c>
      <c r="J10" s="359"/>
      <c r="K10" s="359"/>
      <c r="L10" s="449" t="s">
        <v>167</v>
      </c>
      <c r="M10" s="452" t="s">
        <v>56</v>
      </c>
      <c r="N10" s="452" t="s">
        <v>319</v>
      </c>
      <c r="O10" s="432" t="s">
        <v>168</v>
      </c>
      <c r="P10" s="449" t="s">
        <v>169</v>
      </c>
      <c r="Q10" s="454"/>
      <c r="R10" s="454"/>
      <c r="S10" s="455"/>
      <c r="T10" s="456" t="s">
        <v>340</v>
      </c>
      <c r="U10" s="452" t="s">
        <v>257</v>
      </c>
    </row>
    <row r="11" spans="1:21" s="338" customFormat="1" ht="26.25" customHeight="1">
      <c r="A11" s="448"/>
      <c r="B11" s="448"/>
      <c r="C11" s="450"/>
      <c r="D11" s="448"/>
      <c r="E11" s="339" t="s">
        <v>59</v>
      </c>
      <c r="F11" s="339" t="s">
        <v>123</v>
      </c>
      <c r="G11" s="339" t="s">
        <v>124</v>
      </c>
      <c r="H11" s="453"/>
      <c r="I11" s="457"/>
      <c r="J11" s="360"/>
      <c r="K11" s="360"/>
      <c r="L11" s="450"/>
      <c r="M11" s="453"/>
      <c r="N11" s="453"/>
      <c r="O11" s="432"/>
      <c r="P11" s="339" t="s">
        <v>56</v>
      </c>
      <c r="Q11" s="339" t="s">
        <v>59</v>
      </c>
      <c r="R11" s="339" t="s">
        <v>123</v>
      </c>
      <c r="S11" s="339" t="s">
        <v>124</v>
      </c>
      <c r="T11" s="457"/>
      <c r="U11" s="453"/>
    </row>
    <row r="12" spans="1:21" s="338" customFormat="1" hidden="1">
      <c r="A12" s="361" t="s">
        <v>10</v>
      </c>
      <c r="B12" s="361" t="s">
        <v>12</v>
      </c>
      <c r="C12" s="361">
        <v>1</v>
      </c>
      <c r="D12" s="361">
        <v>2</v>
      </c>
      <c r="E12" s="361">
        <v>3</v>
      </c>
      <c r="F12" s="361">
        <v>4</v>
      </c>
      <c r="G12" s="361">
        <v>5</v>
      </c>
      <c r="H12" s="361" t="s">
        <v>125</v>
      </c>
      <c r="I12" s="361">
        <v>7</v>
      </c>
      <c r="J12" s="361"/>
      <c r="K12" s="361"/>
      <c r="L12" s="361">
        <v>1</v>
      </c>
      <c r="M12" s="361"/>
      <c r="N12" s="361"/>
      <c r="O12" s="519">
        <v>2</v>
      </c>
      <c r="P12" s="361"/>
      <c r="Q12" s="361">
        <v>3</v>
      </c>
      <c r="R12" s="361">
        <v>4</v>
      </c>
      <c r="S12" s="361">
        <v>5</v>
      </c>
      <c r="T12" s="362"/>
      <c r="U12" s="362"/>
    </row>
    <row r="13" spans="1:21" s="338" customFormat="1" ht="27" customHeight="1">
      <c r="A13" s="339"/>
      <c r="B13" s="344" t="s">
        <v>126</v>
      </c>
      <c r="C13" s="345">
        <f>C16+C19</f>
        <v>73906360509</v>
      </c>
      <c r="D13" s="345">
        <f>D16+D19</f>
        <v>69192455766.710007</v>
      </c>
      <c r="E13" s="345">
        <f>E16+E19</f>
        <v>1058508000</v>
      </c>
      <c r="F13" s="345">
        <f>F16+F19</f>
        <v>906777000</v>
      </c>
      <c r="G13" s="345">
        <f>E13+F13</f>
        <v>1965285000</v>
      </c>
      <c r="H13" s="350">
        <f>H16+H19</f>
        <v>142040308275.70999</v>
      </c>
      <c r="I13" s="345">
        <f>I16+I19</f>
        <v>6162332.2200000007</v>
      </c>
      <c r="J13" s="345"/>
      <c r="K13" s="345"/>
      <c r="L13" s="345">
        <f>H13</f>
        <v>142040308275.70999</v>
      </c>
      <c r="M13" s="413">
        <f t="shared" ref="M13:N13" si="0">M16+M19</f>
        <v>4019699.84</v>
      </c>
      <c r="N13" s="345">
        <f t="shared" si="0"/>
        <v>220300000000</v>
      </c>
      <c r="O13" s="520">
        <f>O16+O19</f>
        <v>93986861781</v>
      </c>
      <c r="P13" s="345">
        <f t="shared" ref="P13:T13" si="1">P16+P19</f>
        <v>503985.467</v>
      </c>
      <c r="Q13" s="345">
        <f t="shared" si="1"/>
        <v>11391000000</v>
      </c>
      <c r="R13" s="345">
        <f t="shared" si="1"/>
        <v>2364999999.9999995</v>
      </c>
      <c r="S13" s="345">
        <f t="shared" si="1"/>
        <v>13756000000</v>
      </c>
      <c r="T13" s="345">
        <f t="shared" si="1"/>
        <v>224636170056.70999</v>
      </c>
      <c r="U13" s="345">
        <f>U19</f>
        <v>9678046.5930000022</v>
      </c>
    </row>
    <row r="14" spans="1:21" s="338" customFormat="1" ht="31.5">
      <c r="A14" s="339" t="s">
        <v>16</v>
      </c>
      <c r="B14" s="347" t="s">
        <v>127</v>
      </c>
      <c r="C14" s="348"/>
      <c r="D14" s="348"/>
      <c r="E14" s="348"/>
      <c r="F14" s="348"/>
      <c r="G14" s="345"/>
      <c r="H14" s="348"/>
      <c r="I14" s="349"/>
      <c r="J14" s="349"/>
      <c r="K14" s="349"/>
      <c r="L14" s="348"/>
      <c r="M14" s="348"/>
      <c r="N14" s="348"/>
      <c r="O14" s="200"/>
      <c r="P14" s="348"/>
      <c r="Q14" s="348"/>
      <c r="R14" s="348"/>
      <c r="S14" s="345"/>
      <c r="T14" s="362"/>
      <c r="U14" s="362"/>
    </row>
    <row r="15" spans="1:21" s="338" customFormat="1">
      <c r="A15" s="339" t="s">
        <v>30</v>
      </c>
      <c r="B15" s="347" t="s">
        <v>128</v>
      </c>
      <c r="C15" s="348"/>
      <c r="D15" s="348"/>
      <c r="E15" s="348"/>
      <c r="F15" s="348"/>
      <c r="G15" s="345"/>
      <c r="H15" s="348"/>
      <c r="I15" s="349"/>
      <c r="J15" s="349"/>
      <c r="K15" s="349"/>
      <c r="L15" s="348"/>
      <c r="M15" s="348"/>
      <c r="N15" s="348"/>
      <c r="O15" s="200"/>
      <c r="P15" s="348"/>
      <c r="Q15" s="348"/>
      <c r="R15" s="348"/>
      <c r="S15" s="345"/>
      <c r="T15" s="362"/>
      <c r="U15" s="362"/>
    </row>
    <row r="16" spans="1:21" s="338" customFormat="1">
      <c r="A16" s="339" t="s">
        <v>37</v>
      </c>
      <c r="B16" s="347" t="s">
        <v>129</v>
      </c>
      <c r="C16" s="350"/>
      <c r="D16" s="350"/>
      <c r="E16" s="350">
        <f>E17</f>
        <v>0</v>
      </c>
      <c r="F16" s="350"/>
      <c r="G16" s="350">
        <f t="shared" ref="G16" si="2">G17+G18</f>
        <v>0</v>
      </c>
      <c r="H16" s="350"/>
      <c r="I16" s="349"/>
      <c r="J16" s="349"/>
      <c r="K16" s="349"/>
      <c r="L16" s="350"/>
      <c r="M16" s="350"/>
      <c r="N16" s="350"/>
      <c r="O16" s="353"/>
      <c r="P16" s="350"/>
      <c r="Q16" s="350">
        <f>Q17</f>
        <v>0</v>
      </c>
      <c r="R16" s="350"/>
      <c r="S16" s="350">
        <f t="shared" ref="S16" si="3">S17+S18</f>
        <v>0</v>
      </c>
      <c r="T16" s="362"/>
      <c r="U16" s="362"/>
    </row>
    <row r="17" spans="1:23" s="338" customFormat="1">
      <c r="A17" s="351">
        <v>1</v>
      </c>
      <c r="B17" s="74" t="s">
        <v>130</v>
      </c>
      <c r="C17" s="352"/>
      <c r="D17" s="352"/>
      <c r="E17" s="352"/>
      <c r="F17" s="352"/>
      <c r="G17" s="352">
        <f>E17+F17</f>
        <v>0</v>
      </c>
      <c r="H17" s="348"/>
      <c r="I17" s="349"/>
      <c r="J17" s="349"/>
      <c r="K17" s="349"/>
      <c r="L17" s="352"/>
      <c r="M17" s="352"/>
      <c r="N17" s="352"/>
      <c r="O17" s="86"/>
      <c r="P17" s="352"/>
      <c r="Q17" s="352"/>
      <c r="R17" s="352"/>
      <c r="S17" s="352">
        <f>Q17+R17</f>
        <v>0</v>
      </c>
      <c r="T17" s="362"/>
      <c r="U17" s="362"/>
    </row>
    <row r="18" spans="1:23" s="338" customFormat="1">
      <c r="A18" s="351">
        <v>2</v>
      </c>
      <c r="B18" s="74" t="s">
        <v>131</v>
      </c>
      <c r="C18" s="348"/>
      <c r="D18" s="348"/>
      <c r="E18" s="348"/>
      <c r="F18" s="348"/>
      <c r="G18" s="345"/>
      <c r="H18" s="348"/>
      <c r="I18" s="349"/>
      <c r="J18" s="349"/>
      <c r="K18" s="349"/>
      <c r="L18" s="348"/>
      <c r="M18" s="348"/>
      <c r="N18" s="348"/>
      <c r="O18" s="200"/>
      <c r="P18" s="348"/>
      <c r="Q18" s="348"/>
      <c r="R18" s="348"/>
      <c r="S18" s="345"/>
      <c r="T18" s="362"/>
      <c r="U18" s="362"/>
    </row>
    <row r="19" spans="1:23" s="354" customFormat="1">
      <c r="A19" s="339"/>
      <c r="B19" s="347" t="s">
        <v>152</v>
      </c>
      <c r="C19" s="350">
        <f>C20+C21+C22+C23</f>
        <v>73906360509</v>
      </c>
      <c r="D19" s="350">
        <f>D20+D21+D22+D23+D24</f>
        <v>69192455766.710007</v>
      </c>
      <c r="E19" s="350">
        <f t="shared" ref="E19" si="4">E20+E21+E22+E23+E24</f>
        <v>1058508000</v>
      </c>
      <c r="F19" s="350">
        <f>F20+F21+F22+F23+F24</f>
        <v>906777000</v>
      </c>
      <c r="G19" s="350">
        <f>G20+G21+G22+G23+G24</f>
        <v>1965285000</v>
      </c>
      <c r="H19" s="350">
        <f>H20+H21+H22+H23+H24</f>
        <v>142040308275.70999</v>
      </c>
      <c r="I19" s="350">
        <f>I20+I21+I22+I23+I24</f>
        <v>6162332.2200000007</v>
      </c>
      <c r="J19" s="350"/>
      <c r="K19" s="350"/>
      <c r="L19" s="345">
        <f t="shared" ref="L19:L24" si="5">H19</f>
        <v>142040308275.70999</v>
      </c>
      <c r="M19" s="411">
        <f>M20+M21+M22+M23+M24</f>
        <v>4019699.84</v>
      </c>
      <c r="N19" s="350">
        <f>SUM(N20:N24)</f>
        <v>220300000000</v>
      </c>
      <c r="O19" s="353">
        <f>O20+O21+O22+O23+O24</f>
        <v>93986861781</v>
      </c>
      <c r="P19" s="363">
        <f>P20+P21+P22+P23+P24</f>
        <v>503985.467</v>
      </c>
      <c r="Q19" s="350">
        <f t="shared" ref="Q19" si="6">Q20+Q21+Q22+Q23+Q24</f>
        <v>11391000000</v>
      </c>
      <c r="R19" s="350">
        <f>R20+R21+R22+R23+R24</f>
        <v>2364999999.9999995</v>
      </c>
      <c r="S19" s="350">
        <f>S20+S21+S22+S23+S24</f>
        <v>13756000000</v>
      </c>
      <c r="T19" s="350">
        <f>T20+T21+T22+T23+T24</f>
        <v>224636170056.70999</v>
      </c>
      <c r="U19" s="350">
        <f>U20+U21+U22+U23+U24</f>
        <v>9678046.5930000022</v>
      </c>
      <c r="V19" s="338"/>
      <c r="W19" s="405"/>
    </row>
    <row r="20" spans="1:23" s="338" customFormat="1" ht="37.5" customHeight="1">
      <c r="A20" s="351">
        <v>1</v>
      </c>
      <c r="B20" s="74" t="s">
        <v>132</v>
      </c>
      <c r="C20" s="348">
        <v>14283485000</v>
      </c>
      <c r="D20" s="348">
        <v>2934117000</v>
      </c>
      <c r="E20" s="355">
        <v>701201000</v>
      </c>
      <c r="F20" s="87">
        <v>286521000</v>
      </c>
      <c r="G20" s="86">
        <v>987722000</v>
      </c>
      <c r="H20" s="352">
        <v>16516401000</v>
      </c>
      <c r="I20" s="256">
        <v>704643.05</v>
      </c>
      <c r="J20" s="256"/>
      <c r="K20" s="256"/>
      <c r="L20" s="348">
        <f>H20</f>
        <v>16516401000</v>
      </c>
      <c r="M20" s="407">
        <f>92663.8+647358.8</f>
        <v>740022.60000000009</v>
      </c>
      <c r="N20" s="348">
        <v>667000000</v>
      </c>
      <c r="O20" s="200">
        <v>17353530000</v>
      </c>
      <c r="P20" s="266">
        <f>23659.997+29333.34</f>
        <v>52993.337</v>
      </c>
      <c r="Q20" s="364">
        <v>1269682000</v>
      </c>
      <c r="R20" s="364">
        <v>336553000</v>
      </c>
      <c r="S20" s="86">
        <f>Q20+R20</f>
        <v>1606235000</v>
      </c>
      <c r="T20" s="367">
        <f>L20+O20-Q20</f>
        <v>32600249000</v>
      </c>
      <c r="U20" s="349">
        <f>I20+M20-P20</f>
        <v>1391672.3130000001</v>
      </c>
      <c r="V20" s="409">
        <f>O20/(M20*1000)</f>
        <v>23.450000040539297</v>
      </c>
    </row>
    <row r="21" spans="1:23" s="338" customFormat="1" ht="56.25" customHeight="1">
      <c r="A21" s="351">
        <v>2</v>
      </c>
      <c r="B21" s="74" t="s">
        <v>133</v>
      </c>
      <c r="C21" s="348">
        <v>52601684991</v>
      </c>
      <c r="D21" s="200">
        <v>55779668969</v>
      </c>
      <c r="E21" s="355">
        <v>0</v>
      </c>
      <c r="F21" s="87">
        <v>0</v>
      </c>
      <c r="G21" s="86">
        <v>0</v>
      </c>
      <c r="H21" s="352">
        <f>C21+D21-E21</f>
        <v>108381353960</v>
      </c>
      <c r="I21" s="256">
        <v>4720959.8900000006</v>
      </c>
      <c r="J21" s="256">
        <f>1873359.89+1614000</f>
        <v>3487359.8899999997</v>
      </c>
      <c r="K21" s="256">
        <v>1233600</v>
      </c>
      <c r="L21" s="200">
        <f t="shared" si="5"/>
        <v>108381353960</v>
      </c>
      <c r="M21" s="200">
        <v>3141219.73</v>
      </c>
      <c r="N21" s="200">
        <v>191212000000</v>
      </c>
      <c r="O21" s="521">
        <v>73460466000</v>
      </c>
      <c r="P21" s="86">
        <f>213435.5+205406</f>
        <v>418841.5</v>
      </c>
      <c r="Q21" s="368">
        <v>9364877000</v>
      </c>
      <c r="R21" s="87">
        <v>1318015627.3083937</v>
      </c>
      <c r="S21" s="86">
        <f t="shared" ref="S21:S24" si="7">Q21+R21</f>
        <v>10682892627.308393</v>
      </c>
      <c r="T21" s="367">
        <f>L21+O21-Q21</f>
        <v>172476942960</v>
      </c>
      <c r="U21" s="349">
        <f>I21+M21-P21</f>
        <v>7443338.120000001</v>
      </c>
      <c r="V21" s="409">
        <f t="shared" ref="V21:V24" si="8">O21/(M21*1000)</f>
        <v>23.385968609079125</v>
      </c>
    </row>
    <row r="22" spans="1:23" s="338" customFormat="1" ht="39.75" customHeight="1">
      <c r="A22" s="351">
        <v>3</v>
      </c>
      <c r="B22" s="74" t="s">
        <v>170</v>
      </c>
      <c r="C22" s="348">
        <v>5984643958</v>
      </c>
      <c r="D22" s="200">
        <v>2227822670.5499997</v>
      </c>
      <c r="E22" s="355">
        <v>357307000</v>
      </c>
      <c r="F22" s="87">
        <v>167662000</v>
      </c>
      <c r="G22" s="86">
        <v>524969000</v>
      </c>
      <c r="H22" s="352">
        <v>7855159628.5499992</v>
      </c>
      <c r="I22" s="256">
        <v>331376.28000000003</v>
      </c>
      <c r="J22" s="256"/>
      <c r="K22" s="256"/>
      <c r="L22" s="348">
        <f t="shared" si="5"/>
        <v>7855159628.5499992</v>
      </c>
      <c r="M22" s="408">
        <v>18692.34</v>
      </c>
      <c r="N22" s="200">
        <v>548000000</v>
      </c>
      <c r="O22" s="521">
        <v>431419186</v>
      </c>
      <c r="P22" s="369">
        <f>11207.52+20943.11</f>
        <v>32150.63</v>
      </c>
      <c r="Q22" s="364">
        <v>756441000</v>
      </c>
      <c r="R22" s="412">
        <v>140595000</v>
      </c>
      <c r="S22" s="86">
        <f t="shared" si="7"/>
        <v>897036000</v>
      </c>
      <c r="T22" s="349">
        <f>L22+O22-Q22</f>
        <v>7530137814.5499992</v>
      </c>
      <c r="U22" s="349">
        <f>I22+M22-P22</f>
        <v>317917.99000000005</v>
      </c>
      <c r="V22" s="409">
        <f t="shared" si="8"/>
        <v>23.079998865845582</v>
      </c>
    </row>
    <row r="23" spans="1:23" s="338" customFormat="1" ht="60" customHeight="1">
      <c r="A23" s="356">
        <v>4</v>
      </c>
      <c r="B23" s="357" t="s">
        <v>101</v>
      </c>
      <c r="C23" s="348">
        <v>1036546560</v>
      </c>
      <c r="D23" s="348">
        <v>4742634615</v>
      </c>
      <c r="E23" s="355">
        <v>0</v>
      </c>
      <c r="F23" s="87">
        <v>417021000</v>
      </c>
      <c r="G23" s="86">
        <v>417021000</v>
      </c>
      <c r="H23" s="352">
        <v>5779181175</v>
      </c>
      <c r="I23" s="256">
        <v>252449.73</v>
      </c>
      <c r="J23" s="256"/>
      <c r="K23" s="256"/>
      <c r="L23" s="348">
        <f t="shared" si="5"/>
        <v>5779181175</v>
      </c>
      <c r="M23" s="407">
        <f>13431.5+44000</f>
        <v>57431.5</v>
      </c>
      <c r="N23" s="200">
        <v>1525000000</v>
      </c>
      <c r="O23" s="200">
        <v>1338939020</v>
      </c>
      <c r="P23" s="205"/>
      <c r="Q23" s="355"/>
      <c r="R23" s="364">
        <v>483777000</v>
      </c>
      <c r="S23" s="86">
        <f>Q23+R23</f>
        <v>483777000</v>
      </c>
      <c r="T23" s="349">
        <f>L23+O23-Q23</f>
        <v>7118120195</v>
      </c>
      <c r="U23" s="349">
        <f>I23+M23-P23</f>
        <v>309881.23</v>
      </c>
      <c r="V23" s="409">
        <f t="shared" si="8"/>
        <v>23.313669676048857</v>
      </c>
    </row>
    <row r="24" spans="1:23" s="338" customFormat="1" ht="56.25" customHeight="1">
      <c r="A24" s="356">
        <v>5</v>
      </c>
      <c r="B24" s="75" t="s">
        <v>179</v>
      </c>
      <c r="C24" s="348"/>
      <c r="D24" s="348">
        <v>3508212512.1599998</v>
      </c>
      <c r="E24" s="355">
        <v>0</v>
      </c>
      <c r="F24" s="87">
        <v>35573000</v>
      </c>
      <c r="G24" s="86">
        <v>35573000</v>
      </c>
      <c r="H24" s="352">
        <v>3508212512.1599998</v>
      </c>
      <c r="I24" s="256">
        <v>152903.26999999999</v>
      </c>
      <c r="J24" s="256"/>
      <c r="K24" s="256"/>
      <c r="L24" s="348">
        <f t="shared" si="5"/>
        <v>3508212512.1599998</v>
      </c>
      <c r="M24" s="408">
        <v>62333.67</v>
      </c>
      <c r="N24" s="348">
        <v>26348000000</v>
      </c>
      <c r="O24" s="200">
        <v>1402507575</v>
      </c>
      <c r="P24" s="205"/>
      <c r="Q24" s="355"/>
      <c r="R24" s="364">
        <v>86059372.691606238</v>
      </c>
      <c r="S24" s="86">
        <f t="shared" si="7"/>
        <v>86059372.691606238</v>
      </c>
      <c r="T24" s="349">
        <f>L24+O24-Q24</f>
        <v>4910720087.1599998</v>
      </c>
      <c r="U24" s="349">
        <f>I24+M24-P24</f>
        <v>215236.94</v>
      </c>
      <c r="V24" s="409">
        <f t="shared" si="8"/>
        <v>22.5</v>
      </c>
    </row>
    <row r="25" spans="1:23" s="338" customFormat="1">
      <c r="A25" s="341" t="s">
        <v>134</v>
      </c>
      <c r="B25" s="365" t="s">
        <v>135</v>
      </c>
      <c r="C25" s="366"/>
      <c r="D25" s="366"/>
      <c r="E25" s="366"/>
      <c r="F25" s="366"/>
      <c r="G25" s="366"/>
      <c r="H25" s="366"/>
      <c r="I25" s="362"/>
      <c r="J25" s="362"/>
      <c r="K25" s="362"/>
      <c r="L25" s="362"/>
      <c r="M25" s="362"/>
      <c r="N25" s="362"/>
      <c r="O25" s="522"/>
      <c r="P25" s="362"/>
      <c r="Q25" s="362"/>
      <c r="R25" s="362"/>
      <c r="S25" s="362"/>
      <c r="T25" s="362"/>
      <c r="U25" s="362"/>
    </row>
    <row r="26" spans="1:23">
      <c r="D26" s="51"/>
      <c r="E26" s="31"/>
      <c r="O26" s="523"/>
      <c r="V26" s="338"/>
      <c r="W26" s="338"/>
    </row>
    <row r="27" spans="1:23">
      <c r="D27" s="51"/>
      <c r="E27" s="31"/>
      <c r="H27" s="328">
        <v>140255101307</v>
      </c>
      <c r="O27" s="523"/>
    </row>
    <row r="28" spans="1:23">
      <c r="D28" s="51"/>
      <c r="E28" s="31"/>
      <c r="H28" s="68">
        <f>H27-H19</f>
        <v>-1785206968.7099915</v>
      </c>
    </row>
    <row r="29" spans="1:23">
      <c r="D29" s="51"/>
      <c r="E29" s="31"/>
    </row>
    <row r="30" spans="1:23">
      <c r="D30" s="51"/>
      <c r="E30" s="31"/>
    </row>
    <row r="31" spans="1:23">
      <c r="D31" s="51"/>
      <c r="E31" s="31"/>
    </row>
    <row r="32" spans="1:23">
      <c r="D32" s="51"/>
      <c r="E32" s="31"/>
    </row>
    <row r="33" spans="4:5">
      <c r="D33" s="51"/>
      <c r="E33" s="31"/>
    </row>
  </sheetData>
  <mergeCells count="26">
    <mergeCell ref="U10:U11"/>
    <mergeCell ref="F9:U9"/>
    <mergeCell ref="A8:U8"/>
    <mergeCell ref="A6:U6"/>
    <mergeCell ref="P10:S10"/>
    <mergeCell ref="M10:M11"/>
    <mergeCell ref="H10:H11"/>
    <mergeCell ref="I10:I11"/>
    <mergeCell ref="L10:L11"/>
    <mergeCell ref="O10:O11"/>
    <mergeCell ref="N10:N11"/>
    <mergeCell ref="T10:T11"/>
    <mergeCell ref="E10:G10"/>
    <mergeCell ref="A4:B4"/>
    <mergeCell ref="A10:A11"/>
    <mergeCell ref="B10:B11"/>
    <mergeCell ref="C10:C11"/>
    <mergeCell ref="D10:D11"/>
    <mergeCell ref="A7:T7"/>
    <mergeCell ref="L1:T1"/>
    <mergeCell ref="A1:B1"/>
    <mergeCell ref="F1:I1"/>
    <mergeCell ref="A2:B2"/>
    <mergeCell ref="A3:B3"/>
    <mergeCell ref="F3:I3"/>
    <mergeCell ref="L3:T3"/>
  </mergeCells>
  <pageMargins left="0.23622047244094499" right="0.17" top="0.27559055118110198" bottom="0.27559055118110198" header="0.31496062992126" footer="0.31496062992126"/>
  <pageSetup paperSize="9" scale="7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6" workbookViewId="0">
      <selection activeCell="C24" sqref="C24"/>
    </sheetView>
  </sheetViews>
  <sheetFormatPr defaultColWidth="9.140625" defaultRowHeight="15.75"/>
  <cols>
    <col min="1" max="1" width="3.85546875" style="25" customWidth="1"/>
    <col min="2" max="2" width="42.42578125" style="24" customWidth="1"/>
    <col min="3" max="3" width="17.42578125" style="24" customWidth="1"/>
    <col min="4" max="4" width="15.140625" style="24" customWidth="1"/>
    <col min="5" max="5" width="18.28515625" style="24" customWidth="1"/>
    <col min="6" max="6" width="15.7109375" style="24" bestFit="1" customWidth="1"/>
    <col min="7" max="7" width="15.42578125" style="24" bestFit="1" customWidth="1"/>
    <col min="8" max="8" width="15.7109375" style="24" bestFit="1" customWidth="1"/>
    <col min="9" max="9" width="19.5703125" style="24" customWidth="1"/>
    <col min="10" max="16384" width="9.140625" style="24"/>
  </cols>
  <sheetData>
    <row r="1" spans="1:11" hidden="1"/>
    <row r="2" spans="1:11" ht="15.75" hidden="1" customHeight="1">
      <c r="A2" s="439" t="s">
        <v>117</v>
      </c>
      <c r="B2" s="439"/>
      <c r="C2" s="49"/>
    </row>
    <row r="3" spans="1:11" hidden="1">
      <c r="A3" s="441" t="s">
        <v>118</v>
      </c>
      <c r="B3" s="441"/>
    </row>
    <row r="4" spans="1:11" ht="25.5" hidden="1" customHeight="1">
      <c r="A4" s="234" t="s">
        <v>251</v>
      </c>
      <c r="B4" s="234"/>
      <c r="C4" s="232"/>
    </row>
    <row r="5" spans="1:11" ht="25.5" hidden="1" customHeight="1">
      <c r="A5" s="458" t="s">
        <v>250</v>
      </c>
      <c r="B5" s="458"/>
      <c r="C5" s="211"/>
    </row>
    <row r="6" spans="1:11">
      <c r="A6" s="447" t="s">
        <v>254</v>
      </c>
      <c r="B6" s="447"/>
      <c r="C6" s="235"/>
    </row>
    <row r="7" spans="1:11">
      <c r="A7" s="441" t="s">
        <v>255</v>
      </c>
      <c r="B7" s="441"/>
      <c r="C7" s="233"/>
    </row>
    <row r="8" spans="1:11">
      <c r="A8" s="238"/>
      <c r="B8" s="238"/>
      <c r="C8" s="235"/>
    </row>
    <row r="9" spans="1:11" ht="23.25" customHeight="1">
      <c r="A9" s="442" t="s">
        <v>252</v>
      </c>
      <c r="B9" s="442"/>
      <c r="C9" s="442"/>
      <c r="D9" s="442"/>
      <c r="E9" s="442"/>
      <c r="F9" s="442"/>
      <c r="G9" s="442"/>
      <c r="H9" s="442"/>
      <c r="I9" s="442"/>
    </row>
    <row r="10" spans="1:11" ht="23.25" customHeight="1">
      <c r="A10" s="458" t="s">
        <v>318</v>
      </c>
      <c r="B10" s="458"/>
      <c r="C10" s="458"/>
      <c r="D10" s="458"/>
      <c r="E10" s="458"/>
      <c r="F10" s="458"/>
      <c r="G10" s="458"/>
      <c r="H10" s="458"/>
      <c r="I10" s="458"/>
    </row>
    <row r="12" spans="1:11" s="236" customFormat="1" ht="31.5" customHeight="1">
      <c r="A12" s="438" t="s">
        <v>119</v>
      </c>
      <c r="B12" s="438" t="s">
        <v>120</v>
      </c>
      <c r="C12" s="444" t="s">
        <v>167</v>
      </c>
      <c r="D12" s="445"/>
      <c r="E12" s="438" t="s">
        <v>168</v>
      </c>
      <c r="F12" s="438" t="s">
        <v>121</v>
      </c>
      <c r="G12" s="438"/>
      <c r="H12" s="438"/>
      <c r="I12" s="459" t="s">
        <v>259</v>
      </c>
      <c r="J12" s="24"/>
      <c r="K12" s="24"/>
    </row>
    <row r="13" spans="1:11" s="32" customFormat="1" ht="31.5" customHeight="1">
      <c r="A13" s="438"/>
      <c r="B13" s="438"/>
      <c r="C13" s="242" t="s">
        <v>137</v>
      </c>
      <c r="D13" s="27" t="s">
        <v>136</v>
      </c>
      <c r="E13" s="438"/>
      <c r="F13" s="242" t="s">
        <v>59</v>
      </c>
      <c r="G13" s="242" t="s">
        <v>123</v>
      </c>
      <c r="H13" s="243" t="s">
        <v>124</v>
      </c>
      <c r="I13" s="460"/>
      <c r="J13" s="24"/>
      <c r="K13" s="24"/>
    </row>
    <row r="14" spans="1:11" s="32" customFormat="1">
      <c r="A14" s="26" t="s">
        <v>10</v>
      </c>
      <c r="B14" s="26" t="s">
        <v>12</v>
      </c>
      <c r="C14" s="30"/>
      <c r="D14" s="30"/>
      <c r="E14" s="30"/>
      <c r="F14" s="30"/>
      <c r="G14" s="30"/>
      <c r="H14" s="30"/>
      <c r="I14" s="30"/>
      <c r="J14" s="24"/>
      <c r="K14" s="24"/>
    </row>
    <row r="15" spans="1:11" s="32" customFormat="1" ht="21.75" customHeight="1">
      <c r="A15" s="48"/>
      <c r="B15" s="37" t="s">
        <v>126</v>
      </c>
      <c r="C15" s="30"/>
      <c r="D15" s="30"/>
      <c r="E15" s="30"/>
      <c r="F15" s="30"/>
      <c r="G15" s="30"/>
      <c r="H15" s="30"/>
      <c r="I15" s="30"/>
      <c r="J15" s="24"/>
      <c r="K15" s="24"/>
    </row>
    <row r="16" spans="1:11" s="32" customFormat="1" ht="32.25" customHeight="1">
      <c r="A16" s="48" t="s">
        <v>16</v>
      </c>
      <c r="B16" s="34" t="s">
        <v>127</v>
      </c>
      <c r="C16" s="30"/>
      <c r="D16" s="30"/>
      <c r="E16" s="30"/>
      <c r="F16" s="30"/>
      <c r="G16" s="30"/>
      <c r="H16" s="30"/>
      <c r="I16" s="30"/>
      <c r="J16" s="24"/>
      <c r="K16" s="24"/>
    </row>
    <row r="17" spans="1:11" s="32" customFormat="1">
      <c r="A17" s="48" t="s">
        <v>30</v>
      </c>
      <c r="B17" s="34" t="s">
        <v>128</v>
      </c>
      <c r="C17" s="30"/>
      <c r="D17" s="30"/>
      <c r="E17" s="30"/>
      <c r="F17" s="30"/>
      <c r="G17" s="30"/>
      <c r="H17" s="30"/>
      <c r="I17" s="30"/>
      <c r="J17" s="24"/>
      <c r="K17" s="24"/>
    </row>
    <row r="18" spans="1:11" s="32" customFormat="1" ht="21.75" customHeight="1">
      <c r="A18" s="48" t="s">
        <v>37</v>
      </c>
      <c r="B18" s="34" t="s">
        <v>129</v>
      </c>
      <c r="C18" s="30"/>
      <c r="D18" s="30"/>
      <c r="E18" s="30"/>
      <c r="F18" s="30"/>
      <c r="G18" s="30"/>
      <c r="H18" s="30"/>
      <c r="I18" s="30"/>
      <c r="J18" s="24"/>
      <c r="K18" s="24"/>
    </row>
    <row r="19" spans="1:11" s="32" customFormat="1">
      <c r="A19" s="42">
        <v>1</v>
      </c>
      <c r="B19" s="40" t="s">
        <v>130</v>
      </c>
      <c r="C19" s="30"/>
      <c r="D19" s="30"/>
      <c r="E19" s="30"/>
      <c r="F19" s="30"/>
      <c r="G19" s="30"/>
      <c r="H19" s="30"/>
      <c r="I19" s="30"/>
      <c r="J19" s="24"/>
      <c r="K19" s="24"/>
    </row>
    <row r="20" spans="1:11" s="32" customFormat="1">
      <c r="A20" s="42">
        <v>2</v>
      </c>
      <c r="B20" s="40" t="s">
        <v>131</v>
      </c>
      <c r="C20" s="30"/>
      <c r="D20" s="30"/>
      <c r="E20" s="30"/>
      <c r="F20" s="30"/>
      <c r="G20" s="30"/>
      <c r="H20" s="30"/>
      <c r="I20" s="30"/>
      <c r="J20" s="24"/>
      <c r="K20" s="24"/>
    </row>
    <row r="21" spans="1:11" s="33" customFormat="1" ht="21" customHeight="1">
      <c r="A21" s="48"/>
      <c r="B21" s="34" t="s">
        <v>260</v>
      </c>
      <c r="C21" s="251">
        <f>SUM(C22:C26)</f>
        <v>142040308275.70999</v>
      </c>
      <c r="D21" s="251">
        <f>SUM(D22:D26)</f>
        <v>6162332.2200000007</v>
      </c>
      <c r="E21" s="251">
        <f>SUM(E22:E26)</f>
        <v>93986861781</v>
      </c>
      <c r="F21" s="41">
        <f t="shared" ref="F21" si="0">F22+F23+F24+F25+F26</f>
        <v>11391000000</v>
      </c>
      <c r="G21" s="41">
        <f>G22+G23+G24+G25+G26</f>
        <v>2364999999.9999995</v>
      </c>
      <c r="H21" s="252">
        <f>H22+H23+H24+H25+H26</f>
        <v>13756000000</v>
      </c>
      <c r="I21" s="41">
        <f>I22+I23+I24+I25+I26</f>
        <v>224636170056.70999</v>
      </c>
      <c r="J21" s="68">
        <f>H21-'biểu NĐ 93'!S19</f>
        <v>0</v>
      </c>
      <c r="K21" s="68">
        <f>I21-'biểu NĐ 93'!T19</f>
        <v>0</v>
      </c>
    </row>
    <row r="22" spans="1:11" s="32" customFormat="1" ht="31.5">
      <c r="A22" s="42">
        <v>1</v>
      </c>
      <c r="B22" s="40" t="s">
        <v>132</v>
      </c>
      <c r="C22" s="50">
        <f>'biểu 1.01'!P17</f>
        <v>16516401000</v>
      </c>
      <c r="D22" s="50">
        <f>'biểu 1.01'!O17</f>
        <v>704643.05</v>
      </c>
      <c r="E22" s="237">
        <f>'biểu NĐ 93'!O20</f>
        <v>17353530000</v>
      </c>
      <c r="F22" s="250">
        <f>'biểu NĐ 93'!Q20</f>
        <v>1269682000</v>
      </c>
      <c r="G22" s="250">
        <f>'biểu NĐ 93'!R20</f>
        <v>336553000</v>
      </c>
      <c r="H22" s="250">
        <f>'biểu NĐ 93'!S20</f>
        <v>1606235000</v>
      </c>
      <c r="I22" s="50">
        <f>C22+E22-F22</f>
        <v>32600249000</v>
      </c>
      <c r="J22" s="24"/>
      <c r="K22" s="24"/>
    </row>
    <row r="23" spans="1:11" s="32" customFormat="1" ht="47.25">
      <c r="A23" s="42">
        <v>2</v>
      </c>
      <c r="B23" s="40" t="s">
        <v>133</v>
      </c>
      <c r="C23" s="50">
        <f>'biểu 1.01'!P18</f>
        <v>108381353960</v>
      </c>
      <c r="D23" s="50">
        <f>'biểu 1.01'!O18</f>
        <v>4720959.8900000006</v>
      </c>
      <c r="E23" s="237">
        <f>'biểu NĐ 93'!O21</f>
        <v>73460466000</v>
      </c>
      <c r="F23" s="250">
        <f>'biểu NĐ 93'!Q21</f>
        <v>9364877000</v>
      </c>
      <c r="G23" s="250">
        <f>'biểu NĐ 93'!R21</f>
        <v>1318015627.3083937</v>
      </c>
      <c r="H23" s="250">
        <f>'biểu NĐ 93'!S21</f>
        <v>10682892627.308393</v>
      </c>
      <c r="I23" s="50">
        <f>C23+E23-F23</f>
        <v>172476942960</v>
      </c>
    </row>
    <row r="24" spans="1:11" s="32" customFormat="1">
      <c r="A24" s="42">
        <v>3</v>
      </c>
      <c r="B24" s="40" t="s">
        <v>170</v>
      </c>
      <c r="C24" s="50">
        <f>'biểu 1.01'!P19</f>
        <v>7855159628.5499992</v>
      </c>
      <c r="D24" s="50">
        <f>'biểu 1.01'!O19</f>
        <v>331376.28000000003</v>
      </c>
      <c r="E24" s="237">
        <f>'biểu NĐ 93'!O22</f>
        <v>431419186</v>
      </c>
      <c r="F24" s="250">
        <f>'biểu NĐ 93'!Q22</f>
        <v>756441000</v>
      </c>
      <c r="G24" s="250">
        <f>'biểu NĐ 93'!R22</f>
        <v>140595000</v>
      </c>
      <c r="H24" s="250">
        <f>'biểu NĐ 93'!S22</f>
        <v>897036000</v>
      </c>
      <c r="I24" s="50">
        <f>C24+E24-F24</f>
        <v>7530137814.5499992</v>
      </c>
    </row>
    <row r="25" spans="1:11" s="32" customFormat="1" ht="47.25">
      <c r="A25" s="22">
        <v>4</v>
      </c>
      <c r="B25" s="36" t="s">
        <v>101</v>
      </c>
      <c r="C25" s="50">
        <f>'biểu 1.01'!P20</f>
        <v>5779181175</v>
      </c>
      <c r="D25" s="50">
        <f>'biểu 1.01'!O20</f>
        <v>252449.73</v>
      </c>
      <c r="E25" s="237">
        <f>'biểu NĐ 93'!O23</f>
        <v>1338939020</v>
      </c>
      <c r="F25" s="250">
        <f>'biểu NĐ 93'!Q23</f>
        <v>0</v>
      </c>
      <c r="G25" s="250">
        <f>'biểu NĐ 93'!R23</f>
        <v>483777000</v>
      </c>
      <c r="H25" s="250">
        <f>'biểu NĐ 93'!S23</f>
        <v>483777000</v>
      </c>
      <c r="I25" s="50">
        <f>C25+E25-F25</f>
        <v>7118120195</v>
      </c>
    </row>
    <row r="26" spans="1:11" s="32" customFormat="1" ht="51" customHeight="1">
      <c r="A26" s="22">
        <v>5</v>
      </c>
      <c r="B26" s="75" t="s">
        <v>179</v>
      </c>
      <c r="C26" s="50">
        <f>'biểu 1.01'!P21</f>
        <v>3508212512.1599998</v>
      </c>
      <c r="D26" s="50">
        <f>'biểu 1.01'!O21</f>
        <v>152903.26999999999</v>
      </c>
      <c r="E26" s="237">
        <f>'biểu NĐ 93'!O24</f>
        <v>1402507575</v>
      </c>
      <c r="F26" s="250">
        <f>'biểu NĐ 93'!Q24</f>
        <v>0</v>
      </c>
      <c r="G26" s="250">
        <f>'biểu NĐ 93'!R24</f>
        <v>86059372.691606238</v>
      </c>
      <c r="H26" s="250">
        <f>'biểu NĐ 93'!S24</f>
        <v>86059372.691606238</v>
      </c>
      <c r="I26" s="50">
        <f>C26+E26-F26</f>
        <v>4910720087.1599998</v>
      </c>
    </row>
    <row r="27" spans="1:11" s="32" customFormat="1" ht="24" hidden="1" customHeight="1">
      <c r="A27" s="27" t="s">
        <v>134</v>
      </c>
      <c r="B27" s="28" t="s">
        <v>135</v>
      </c>
    </row>
  </sheetData>
  <mergeCells count="13">
    <mergeCell ref="A2:B2"/>
    <mergeCell ref="A3:B3"/>
    <mergeCell ref="A12:A13"/>
    <mergeCell ref="B12:B13"/>
    <mergeCell ref="A10:I10"/>
    <mergeCell ref="C12:D12"/>
    <mergeCell ref="E12:E13"/>
    <mergeCell ref="F12:H12"/>
    <mergeCell ref="I12:I13"/>
    <mergeCell ref="A5:B5"/>
    <mergeCell ref="A6:B6"/>
    <mergeCell ref="A7:B7"/>
    <mergeCell ref="A9:I9"/>
  </mergeCells>
  <pageMargins left="0.57999999999999996" right="0.1574803149606299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0"/>
  <sheetViews>
    <sheetView workbookViewId="0">
      <selection activeCell="R14" sqref="R14"/>
    </sheetView>
  </sheetViews>
  <sheetFormatPr defaultColWidth="9.140625" defaultRowHeight="15.75"/>
  <cols>
    <col min="1" max="1" width="3" style="3" customWidth="1"/>
    <col min="2" max="2" width="30.7109375" style="175" customWidth="1"/>
    <col min="3" max="3" width="13.42578125" style="3" customWidth="1"/>
    <col min="4" max="4" width="8.42578125" style="3" hidden="1" customWidth="1"/>
    <col min="5" max="5" width="12.7109375" style="3" hidden="1" customWidth="1"/>
    <col min="6" max="7" width="19.5703125" style="3" hidden="1" customWidth="1"/>
    <col min="8" max="8" width="15.42578125" style="3" hidden="1" customWidth="1"/>
    <col min="9" max="9" width="13.7109375" style="3" hidden="1" customWidth="1"/>
    <col min="10" max="10" width="16" style="3" hidden="1" customWidth="1"/>
    <col min="11" max="11" width="13.85546875" style="3" hidden="1" customWidth="1"/>
    <col min="12" max="12" width="15.85546875" style="3" hidden="1" customWidth="1"/>
    <col min="13" max="13" width="16.5703125" style="3" hidden="1" customWidth="1"/>
    <col min="14" max="14" width="19.5703125" style="3" hidden="1" customWidth="1"/>
    <col min="15" max="15" width="14.42578125" style="3" customWidth="1"/>
    <col min="16" max="16" width="17.85546875" style="3" bestFit="1" customWidth="1"/>
    <col min="17" max="17" width="17.28515625" style="3" customWidth="1"/>
    <col min="18" max="18" width="16.5703125" style="3" bestFit="1" customWidth="1"/>
    <col min="19" max="19" width="15.42578125" style="3" bestFit="1" customWidth="1"/>
    <col min="20" max="20" width="14.5703125" style="3" bestFit="1" customWidth="1"/>
    <col min="21" max="21" width="12.7109375" style="3" customWidth="1"/>
    <col min="22" max="22" width="16.140625" style="3" customWidth="1"/>
    <col min="23" max="23" width="12.85546875" style="3" customWidth="1"/>
    <col min="24" max="24" width="18.5703125" style="3" customWidth="1"/>
    <col min="25" max="25" width="17.42578125" style="3" hidden="1" customWidth="1"/>
    <col min="26" max="26" width="18.42578125" style="3" hidden="1" customWidth="1"/>
    <col min="27" max="27" width="16.5703125" style="179" hidden="1" customWidth="1"/>
    <col min="28" max="28" width="15.42578125" style="179" hidden="1" customWidth="1"/>
    <col min="29" max="29" width="16.5703125" style="3" hidden="1" customWidth="1"/>
    <col min="30" max="31" width="0" style="3" hidden="1" customWidth="1"/>
    <col min="32" max="16384" width="9.140625" style="3"/>
  </cols>
  <sheetData>
    <row r="1" spans="1:29">
      <c r="A1" s="470" t="s">
        <v>140</v>
      </c>
      <c r="B1" s="470"/>
      <c r="C1" s="470"/>
      <c r="D1" s="470"/>
      <c r="E1" s="470"/>
      <c r="F1" s="470"/>
      <c r="G1" s="470"/>
      <c r="H1" s="470"/>
      <c r="I1" s="470"/>
      <c r="J1" s="470"/>
      <c r="K1" s="470"/>
      <c r="L1" s="470"/>
      <c r="M1" s="470"/>
      <c r="N1" s="470"/>
      <c r="O1" s="470"/>
      <c r="P1" s="470"/>
      <c r="Q1" s="470"/>
      <c r="R1" s="470"/>
      <c r="S1" s="470"/>
      <c r="T1" s="470"/>
      <c r="U1" s="470"/>
      <c r="V1" s="470"/>
      <c r="W1" s="470"/>
      <c r="X1" s="470"/>
      <c r="Y1" s="325"/>
    </row>
    <row r="2" spans="1:29">
      <c r="A2" s="435" t="s">
        <v>115</v>
      </c>
      <c r="B2" s="435"/>
      <c r="C2" s="62"/>
      <c r="D2" s="62"/>
      <c r="E2" s="62"/>
      <c r="F2" s="62"/>
      <c r="G2" s="62"/>
      <c r="H2" s="62"/>
      <c r="I2" s="62"/>
      <c r="J2" s="62"/>
      <c r="K2" s="62"/>
      <c r="L2" s="62"/>
      <c r="M2" s="62"/>
      <c r="N2" s="62"/>
      <c r="O2" s="62"/>
    </row>
    <row r="3" spans="1:29">
      <c r="A3" s="434" t="s">
        <v>116</v>
      </c>
      <c r="B3" s="435"/>
      <c r="C3" s="176"/>
      <c r="D3" s="240"/>
      <c r="E3" s="240"/>
      <c r="F3" s="240"/>
      <c r="G3" s="240"/>
      <c r="H3" s="240"/>
      <c r="I3" s="240"/>
      <c r="J3" s="240"/>
      <c r="K3" s="240"/>
      <c r="L3" s="240"/>
      <c r="M3" s="240"/>
      <c r="N3" s="240"/>
      <c r="O3" s="176"/>
    </row>
    <row r="4" spans="1:29" hidden="1">
      <c r="A4" s="319"/>
      <c r="B4" s="320"/>
      <c r="C4" s="320"/>
      <c r="D4" s="320"/>
      <c r="E4" s="320"/>
      <c r="F4" s="320"/>
      <c r="G4" s="320"/>
      <c r="H4" s="320"/>
      <c r="I4" s="320"/>
      <c r="J4" s="320"/>
      <c r="K4" s="320"/>
      <c r="L4" s="320"/>
      <c r="M4" s="320"/>
      <c r="N4" s="320"/>
      <c r="O4" s="320"/>
    </row>
    <row r="5" spans="1:29" hidden="1">
      <c r="A5" s="319"/>
      <c r="B5" s="447" t="s">
        <v>254</v>
      </c>
      <c r="C5" s="447"/>
      <c r="D5" s="320"/>
      <c r="E5" s="320"/>
      <c r="F5" s="320"/>
      <c r="G5" s="320"/>
      <c r="H5" s="320"/>
      <c r="I5" s="320"/>
      <c r="J5" s="320"/>
      <c r="K5" s="320"/>
      <c r="L5" s="320"/>
      <c r="M5" s="320"/>
      <c r="N5" s="320"/>
      <c r="O5" s="320"/>
    </row>
    <row r="6" spans="1:29" hidden="1">
      <c r="A6" s="319"/>
      <c r="B6" s="441" t="s">
        <v>255</v>
      </c>
      <c r="C6" s="441"/>
      <c r="D6" s="320"/>
      <c r="E6" s="320"/>
      <c r="F6" s="320"/>
      <c r="G6" s="320"/>
      <c r="H6" s="320"/>
      <c r="I6" s="320"/>
      <c r="J6" s="320"/>
      <c r="K6" s="320"/>
      <c r="L6" s="320"/>
      <c r="M6" s="320"/>
      <c r="N6" s="320"/>
      <c r="O6" s="320"/>
    </row>
    <row r="7" spans="1:29" hidden="1">
      <c r="A7" s="176"/>
      <c r="B7" s="176"/>
      <c r="C7" s="176"/>
      <c r="D7" s="240"/>
      <c r="E7" s="240"/>
      <c r="F7" s="240"/>
      <c r="G7" s="240"/>
      <c r="H7" s="240"/>
      <c r="I7" s="240"/>
      <c r="J7" s="240"/>
      <c r="K7" s="240"/>
      <c r="L7" s="240"/>
      <c r="M7" s="240"/>
      <c r="N7" s="240"/>
      <c r="O7" s="176"/>
    </row>
    <row r="8" spans="1:29">
      <c r="A8" s="435" t="s">
        <v>52</v>
      </c>
      <c r="B8" s="435"/>
      <c r="C8" s="435"/>
      <c r="D8" s="435"/>
      <c r="E8" s="435"/>
      <c r="F8" s="435"/>
      <c r="G8" s="435"/>
      <c r="H8" s="435"/>
      <c r="I8" s="435"/>
      <c r="J8" s="435"/>
      <c r="K8" s="435"/>
      <c r="L8" s="435"/>
      <c r="M8" s="435"/>
      <c r="N8" s="435"/>
      <c r="O8" s="435"/>
      <c r="P8" s="435"/>
      <c r="Q8" s="435"/>
      <c r="R8" s="435"/>
      <c r="S8" s="435"/>
      <c r="T8" s="435"/>
      <c r="U8" s="435"/>
      <c r="V8" s="435"/>
      <c r="W8" s="435"/>
      <c r="X8" s="435"/>
      <c r="Y8" s="320"/>
    </row>
    <row r="9" spans="1:29">
      <c r="A9" s="435" t="s">
        <v>343</v>
      </c>
      <c r="B9" s="435"/>
      <c r="C9" s="435"/>
      <c r="D9" s="435"/>
      <c r="E9" s="435"/>
      <c r="F9" s="435"/>
      <c r="G9" s="435"/>
      <c r="H9" s="435"/>
      <c r="I9" s="435"/>
      <c r="J9" s="435"/>
      <c r="K9" s="435"/>
      <c r="L9" s="435"/>
      <c r="M9" s="435"/>
      <c r="N9" s="435"/>
      <c r="O9" s="435"/>
      <c r="P9" s="435"/>
      <c r="Q9" s="435"/>
      <c r="R9" s="435"/>
      <c r="S9" s="435"/>
      <c r="T9" s="435"/>
      <c r="U9" s="435"/>
      <c r="V9" s="435"/>
      <c r="W9" s="435"/>
      <c r="X9" s="435"/>
      <c r="Y9" s="320"/>
      <c r="Z9" s="180"/>
    </row>
    <row r="10" spans="1:29" hidden="1">
      <c r="A10" s="462" t="s">
        <v>321</v>
      </c>
      <c r="B10" s="462"/>
      <c r="C10" s="462"/>
      <c r="D10" s="462"/>
      <c r="E10" s="462"/>
      <c r="F10" s="462"/>
      <c r="G10" s="462"/>
      <c r="H10" s="462"/>
      <c r="I10" s="462"/>
      <c r="J10" s="462"/>
      <c r="K10" s="462"/>
      <c r="L10" s="462"/>
      <c r="M10" s="462"/>
      <c r="N10" s="462"/>
      <c r="O10" s="462"/>
      <c r="P10" s="462"/>
      <c r="Q10" s="462"/>
      <c r="R10" s="462"/>
      <c r="S10" s="462"/>
      <c r="T10" s="462"/>
      <c r="U10" s="462"/>
      <c r="V10" s="462"/>
      <c r="W10" s="462"/>
      <c r="X10" s="462"/>
      <c r="Y10" s="320"/>
      <c r="Z10" s="180"/>
    </row>
    <row r="11" spans="1:29" s="24" customFormat="1" ht="21.75" customHeight="1">
      <c r="A11" s="461" t="s">
        <v>411</v>
      </c>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326"/>
    </row>
    <row r="12" spans="1:29" s="24" customFormat="1">
      <c r="A12" s="324"/>
      <c r="B12" s="324"/>
      <c r="C12" s="324"/>
      <c r="D12" s="324"/>
      <c r="E12" s="324"/>
      <c r="F12" s="324"/>
      <c r="G12" s="324"/>
      <c r="H12" s="324"/>
      <c r="I12" s="324"/>
      <c r="J12" s="324"/>
      <c r="K12" s="324"/>
      <c r="L12" s="324"/>
      <c r="M12" s="324"/>
      <c r="N12" s="324"/>
      <c r="O12" s="324"/>
      <c r="P12" s="324"/>
      <c r="Q12" s="324"/>
      <c r="R12" s="370"/>
      <c r="S12" s="324"/>
      <c r="T12" s="324"/>
      <c r="U12" s="324"/>
      <c r="V12" s="324"/>
      <c r="W12" s="324"/>
      <c r="X12" s="324"/>
      <c r="Y12" s="326"/>
    </row>
    <row r="13" spans="1:29" ht="27.75" customHeight="1">
      <c r="A13" s="432" t="s">
        <v>4</v>
      </c>
      <c r="B13" s="432" t="s">
        <v>54</v>
      </c>
      <c r="C13" s="432" t="s">
        <v>55</v>
      </c>
      <c r="D13" s="432" t="s">
        <v>56</v>
      </c>
      <c r="E13" s="465" t="s">
        <v>57</v>
      </c>
      <c r="F13" s="467"/>
      <c r="G13" s="463" t="s">
        <v>154</v>
      </c>
      <c r="H13" s="465" t="s">
        <v>153</v>
      </c>
      <c r="I13" s="466"/>
      <c r="J13" s="466"/>
      <c r="K13" s="466"/>
      <c r="L13" s="467"/>
      <c r="M13" s="463" t="s">
        <v>242</v>
      </c>
      <c r="N13" s="463" t="s">
        <v>58</v>
      </c>
      <c r="O13" s="432" t="s">
        <v>57</v>
      </c>
      <c r="P13" s="432"/>
      <c r="Q13" s="463" t="s">
        <v>154</v>
      </c>
      <c r="R13" s="465" t="s">
        <v>153</v>
      </c>
      <c r="S13" s="466"/>
      <c r="T13" s="466"/>
      <c r="U13" s="466"/>
      <c r="V13" s="467"/>
      <c r="W13" s="432" t="s">
        <v>242</v>
      </c>
      <c r="X13" s="432" t="s">
        <v>58</v>
      </c>
      <c r="Y13" s="326"/>
    </row>
    <row r="14" spans="1:29" ht="64.5" customHeight="1">
      <c r="A14" s="432"/>
      <c r="B14" s="432"/>
      <c r="C14" s="432"/>
      <c r="D14" s="432"/>
      <c r="E14" s="247" t="s">
        <v>66</v>
      </c>
      <c r="F14" s="247" t="s">
        <v>150</v>
      </c>
      <c r="G14" s="464"/>
      <c r="H14" s="246" t="s">
        <v>59</v>
      </c>
      <c r="I14" s="247" t="s">
        <v>60</v>
      </c>
      <c r="J14" s="241" t="s">
        <v>61</v>
      </c>
      <c r="K14" s="241" t="s">
        <v>62</v>
      </c>
      <c r="L14" s="241" t="s">
        <v>63</v>
      </c>
      <c r="M14" s="464"/>
      <c r="N14" s="464"/>
      <c r="O14" s="182" t="s">
        <v>66</v>
      </c>
      <c r="P14" s="182" t="s">
        <v>150</v>
      </c>
      <c r="Q14" s="464"/>
      <c r="R14" s="336" t="s">
        <v>59</v>
      </c>
      <c r="S14" s="323" t="s">
        <v>60</v>
      </c>
      <c r="T14" s="318" t="s">
        <v>61</v>
      </c>
      <c r="U14" s="318" t="s">
        <v>62</v>
      </c>
      <c r="V14" s="318" t="s">
        <v>63</v>
      </c>
      <c r="W14" s="432"/>
      <c r="X14" s="432"/>
      <c r="Y14" s="326"/>
      <c r="Z14" s="183" t="s">
        <v>181</v>
      </c>
      <c r="AA14" s="183" t="s">
        <v>182</v>
      </c>
      <c r="AB14" s="183" t="s">
        <v>183</v>
      </c>
      <c r="AC14" s="184" t="s">
        <v>320</v>
      </c>
    </row>
    <row r="15" spans="1:29">
      <c r="A15" s="253">
        <v>1</v>
      </c>
      <c r="B15" s="253">
        <v>2</v>
      </c>
      <c r="C15" s="253">
        <v>3</v>
      </c>
      <c r="D15" s="253">
        <v>4</v>
      </c>
      <c r="E15" s="253">
        <v>5</v>
      </c>
      <c r="F15" s="253">
        <v>6</v>
      </c>
      <c r="G15" s="253">
        <v>7</v>
      </c>
      <c r="H15" s="253">
        <v>8</v>
      </c>
      <c r="I15" s="253">
        <v>9</v>
      </c>
      <c r="J15" s="253">
        <v>10</v>
      </c>
      <c r="K15" s="253">
        <v>11</v>
      </c>
      <c r="L15" s="253">
        <v>12</v>
      </c>
      <c r="M15" s="253">
        <v>13</v>
      </c>
      <c r="N15" s="253">
        <v>14</v>
      </c>
      <c r="O15" s="253">
        <v>5</v>
      </c>
      <c r="P15" s="253">
        <v>6</v>
      </c>
      <c r="Q15" s="253">
        <v>7</v>
      </c>
      <c r="R15" s="253">
        <v>8</v>
      </c>
      <c r="S15" s="253">
        <v>9</v>
      </c>
      <c r="T15" s="253">
        <v>10</v>
      </c>
      <c r="U15" s="253">
        <v>11</v>
      </c>
      <c r="V15" s="253">
        <v>12</v>
      </c>
      <c r="W15" s="4">
        <v>13</v>
      </c>
      <c r="X15" s="4">
        <v>14</v>
      </c>
      <c r="Y15" s="326"/>
      <c r="Z15" s="10"/>
      <c r="AA15" s="184"/>
      <c r="AB15" s="184"/>
      <c r="AC15" s="10"/>
    </row>
    <row r="16" spans="1:29" s="262" customFormat="1">
      <c r="A16" s="4"/>
      <c r="B16" s="4" t="s">
        <v>263</v>
      </c>
      <c r="C16" s="4"/>
      <c r="D16" s="185">
        <v>0</v>
      </c>
      <c r="E16" s="185">
        <v>3185850.8560000001</v>
      </c>
      <c r="F16" s="185">
        <v>73906360509</v>
      </c>
      <c r="G16" s="185">
        <v>3043459.3564999998</v>
      </c>
      <c r="H16" s="185">
        <v>46416.857036250003</v>
      </c>
      <c r="I16" s="185">
        <v>23301.39</v>
      </c>
      <c r="J16" s="185">
        <v>14775</v>
      </c>
      <c r="K16" s="185">
        <v>1064.76</v>
      </c>
      <c r="L16" s="185">
        <v>85558.007036250012</v>
      </c>
      <c r="M16" s="185">
        <v>6182893.3554637507</v>
      </c>
      <c r="N16" s="185">
        <v>142040308275.70999</v>
      </c>
      <c r="O16" s="330">
        <v>6162332.2200000007</v>
      </c>
      <c r="P16" s="185">
        <v>142040308275.70999</v>
      </c>
      <c r="Q16" s="410">
        <v>4019699.84</v>
      </c>
      <c r="R16" s="185">
        <v>503985.467</v>
      </c>
      <c r="S16" s="185">
        <v>81358.573219587663</v>
      </c>
      <c r="T16" s="185">
        <v>15680.302877916667</v>
      </c>
      <c r="U16" s="185">
        <v>631.124325</v>
      </c>
      <c r="V16" s="185">
        <v>601655.46742250433</v>
      </c>
      <c r="W16" s="185">
        <v>9678046.5930000022</v>
      </c>
      <c r="X16" s="185">
        <v>224636170056.70999</v>
      </c>
      <c r="Y16" s="326"/>
      <c r="Z16" s="185">
        <f>Z18+Z17+Z19+Z20+Z21</f>
        <v>93986861781</v>
      </c>
      <c r="AA16" s="186">
        <f>AA18+AA17+AA19+AA20+AA21</f>
        <v>11391000000</v>
      </c>
      <c r="AB16" s="186">
        <f>AB18+AB17+AB19+AB20+AB21</f>
        <v>2364999999.9999995</v>
      </c>
      <c r="AC16" s="186">
        <f>AC18+AC17+AC19+AC20+AC21</f>
        <v>13756000000</v>
      </c>
    </row>
    <row r="17" spans="1:29" ht="59.25" customHeight="1">
      <c r="A17" s="254">
        <v>1</v>
      </c>
      <c r="B17" s="255" t="s">
        <v>67</v>
      </c>
      <c r="C17" s="254" t="s">
        <v>149</v>
      </c>
      <c r="D17" s="254" t="s">
        <v>66</v>
      </c>
      <c r="E17" s="256">
        <v>619101.77</v>
      </c>
      <c r="F17" s="257">
        <v>14283485000</v>
      </c>
      <c r="G17" s="258">
        <v>128176.28</v>
      </c>
      <c r="H17" s="259">
        <v>30308.44803</v>
      </c>
      <c r="I17" s="260">
        <v>12371.967000000001</v>
      </c>
      <c r="J17" s="261"/>
      <c r="K17" s="261"/>
      <c r="L17" s="261">
        <v>42680.415030000004</v>
      </c>
      <c r="M17" s="329">
        <v>716969.60197000008</v>
      </c>
      <c r="N17" s="261">
        <v>16516401000</v>
      </c>
      <c r="O17" s="256">
        <v>704643.05</v>
      </c>
      <c r="P17" s="257">
        <v>16516401000</v>
      </c>
      <c r="Q17" s="258">
        <v>740022.60000000009</v>
      </c>
      <c r="R17" s="259">
        <v>52993.337</v>
      </c>
      <c r="S17" s="260">
        <v>14339.6650197</v>
      </c>
      <c r="T17" s="261"/>
      <c r="U17" s="261"/>
      <c r="V17" s="261">
        <v>67333.002019699998</v>
      </c>
      <c r="W17" s="70">
        <v>1391672.3130000001</v>
      </c>
      <c r="X17" s="70">
        <v>32600249000</v>
      </c>
      <c r="Y17" s="371"/>
      <c r="Z17" s="199">
        <f>'biểu NĐ 93'!O20</f>
        <v>17353530000</v>
      </c>
      <c r="AA17" s="264">
        <f>'biểu NĐ 97'!F22</f>
        <v>1269682000</v>
      </c>
      <c r="AB17" s="264">
        <f>'biểu NĐ 97'!G22</f>
        <v>336553000</v>
      </c>
      <c r="AC17" s="264">
        <f>AA17+AB17</f>
        <v>1606235000</v>
      </c>
    </row>
    <row r="18" spans="1:29" ht="82.5" customHeight="1">
      <c r="A18" s="197">
        <v>2</v>
      </c>
      <c r="B18" s="198" t="s">
        <v>64</v>
      </c>
      <c r="C18" s="197" t="s">
        <v>65</v>
      </c>
      <c r="D18" s="197" t="s">
        <v>66</v>
      </c>
      <c r="E18" s="199">
        <v>2263061.77</v>
      </c>
      <c r="F18" s="200">
        <v>52601684991</v>
      </c>
      <c r="G18" s="86">
        <v>2457898.12</v>
      </c>
      <c r="H18" s="86"/>
      <c r="I18" s="202"/>
      <c r="J18" s="86"/>
      <c r="K18" s="86"/>
      <c r="L18" s="86">
        <v>0</v>
      </c>
      <c r="M18" s="329">
        <v>4720959.8900000006</v>
      </c>
      <c r="N18" s="261">
        <v>108381353960</v>
      </c>
      <c r="O18" s="256">
        <v>4720959.8900000006</v>
      </c>
      <c r="P18" s="257">
        <v>108381353960</v>
      </c>
      <c r="Q18" s="258">
        <v>3141219.73</v>
      </c>
      <c r="R18" s="259">
        <v>418841.5</v>
      </c>
      <c r="S18" s="372">
        <v>52952.56</v>
      </c>
      <c r="T18" s="86"/>
      <c r="U18" s="86"/>
      <c r="V18" s="261">
        <v>471794.06</v>
      </c>
      <c r="W18" s="70">
        <v>7443338.120000001</v>
      </c>
      <c r="X18" s="70">
        <v>172476942960</v>
      </c>
      <c r="Y18" s="371"/>
      <c r="Z18" s="199">
        <f>'biểu NĐ 93'!O21</f>
        <v>73460466000</v>
      </c>
      <c r="AA18" s="264">
        <f>'biểu NĐ 97'!F23</f>
        <v>9364877000</v>
      </c>
      <c r="AB18" s="264">
        <f>'biểu NĐ 97'!G23</f>
        <v>1318015627.3083937</v>
      </c>
      <c r="AC18" s="264">
        <f t="shared" ref="AC18:AC20" si="0">AA18+AB18</f>
        <v>10682892627.308393</v>
      </c>
    </row>
    <row r="19" spans="1:29" ht="48" customHeight="1">
      <c r="A19" s="197">
        <v>3</v>
      </c>
      <c r="B19" s="203" t="s">
        <v>170</v>
      </c>
      <c r="C19" s="204" t="s">
        <v>239</v>
      </c>
      <c r="D19" s="197" t="s">
        <v>66</v>
      </c>
      <c r="E19" s="199">
        <v>258698.31599999999</v>
      </c>
      <c r="F19" s="200">
        <v>5984643958</v>
      </c>
      <c r="G19" s="249">
        <v>97031.956499999986</v>
      </c>
      <c r="H19" s="239">
        <v>16108.40900625</v>
      </c>
      <c r="I19" s="71">
        <v>7244.2629999999999</v>
      </c>
      <c r="J19" s="70"/>
      <c r="K19" s="70"/>
      <c r="L19" s="70">
        <v>23352.672006249999</v>
      </c>
      <c r="M19" s="329">
        <v>339621.86349374999</v>
      </c>
      <c r="N19" s="261">
        <v>7855159628.5499992</v>
      </c>
      <c r="O19" s="256">
        <v>331376.28000000003</v>
      </c>
      <c r="P19" s="257">
        <v>7855159628.5499992</v>
      </c>
      <c r="Q19" s="258">
        <v>18692.34</v>
      </c>
      <c r="R19" s="259">
        <v>32150.63</v>
      </c>
      <c r="S19" s="71">
        <v>5922.2830665543388</v>
      </c>
      <c r="T19" s="70"/>
      <c r="U19" s="70"/>
      <c r="V19" s="261">
        <v>38072.913066554342</v>
      </c>
      <c r="W19" s="70">
        <v>317917.99000000005</v>
      </c>
      <c r="X19" s="70">
        <v>7530137814.5499992</v>
      </c>
      <c r="Y19" s="371"/>
      <c r="Z19" s="199">
        <f>'biểu NĐ 93'!O22</f>
        <v>431419186</v>
      </c>
      <c r="AA19" s="264">
        <f>'biểu NĐ 97'!F24</f>
        <v>756441000</v>
      </c>
      <c r="AB19" s="264">
        <f>'biểu NĐ 97'!G24</f>
        <v>140595000</v>
      </c>
      <c r="AC19" s="264">
        <f t="shared" si="0"/>
        <v>897036000</v>
      </c>
    </row>
    <row r="20" spans="1:29" ht="63">
      <c r="A20" s="197">
        <v>4</v>
      </c>
      <c r="B20" s="198" t="s">
        <v>101</v>
      </c>
      <c r="C20" s="197" t="s">
        <v>240</v>
      </c>
      <c r="D20" s="197" t="s">
        <v>66</v>
      </c>
      <c r="E20" s="199">
        <v>44989</v>
      </c>
      <c r="F20" s="200">
        <v>1036546560</v>
      </c>
      <c r="G20" s="201">
        <v>207449.72999999998</v>
      </c>
      <c r="H20" s="70"/>
      <c r="I20" s="71">
        <v>2528.96</v>
      </c>
      <c r="J20" s="70">
        <v>14775</v>
      </c>
      <c r="K20" s="202">
        <v>682.5</v>
      </c>
      <c r="L20" s="205">
        <v>17986.46</v>
      </c>
      <c r="M20" s="329">
        <v>252438.72999999998</v>
      </c>
      <c r="N20" s="261">
        <v>5779181175</v>
      </c>
      <c r="O20" s="256">
        <v>252449.73</v>
      </c>
      <c r="P20" s="257">
        <v>5779181175</v>
      </c>
      <c r="Q20" s="258">
        <v>57431.5</v>
      </c>
      <c r="R20" s="259">
        <v>0</v>
      </c>
      <c r="S20" s="71">
        <v>4852.6475099999998</v>
      </c>
      <c r="T20" s="70">
        <v>15268.875674999999</v>
      </c>
      <c r="U20" s="202">
        <v>631.124325</v>
      </c>
      <c r="V20" s="261">
        <v>20752.647509999999</v>
      </c>
      <c r="W20" s="70">
        <v>309881.23</v>
      </c>
      <c r="X20" s="70">
        <v>7118120195</v>
      </c>
      <c r="Y20" s="371">
        <f>U20*23450</f>
        <v>14799865.421250001</v>
      </c>
      <c r="Z20" s="199">
        <f>'biểu NĐ 93'!O23</f>
        <v>1338939020</v>
      </c>
      <c r="AA20" s="264">
        <f>'biểu NĐ 97'!F25</f>
        <v>0</v>
      </c>
      <c r="AB20" s="264">
        <f>'biểu NĐ 97'!G25</f>
        <v>483777000</v>
      </c>
      <c r="AC20" s="264">
        <f t="shared" si="0"/>
        <v>483777000</v>
      </c>
    </row>
    <row r="21" spans="1:29" s="179" customFormat="1" ht="78.75">
      <c r="A21" s="197">
        <v>2</v>
      </c>
      <c r="B21" s="206" t="s">
        <v>179</v>
      </c>
      <c r="C21" s="207" t="s">
        <v>241</v>
      </c>
      <c r="D21" s="207" t="s">
        <v>66</v>
      </c>
      <c r="E21" s="187"/>
      <c r="F21" s="187">
        <v>0</v>
      </c>
      <c r="G21" s="86">
        <v>152903.26999999999</v>
      </c>
      <c r="H21" s="187">
        <v>0</v>
      </c>
      <c r="I21" s="187">
        <v>1156.2</v>
      </c>
      <c r="J21" s="187">
        <v>0</v>
      </c>
      <c r="K21" s="187">
        <v>382.26</v>
      </c>
      <c r="L21" s="187">
        <v>1538.46</v>
      </c>
      <c r="M21" s="329">
        <v>152903.26999999999</v>
      </c>
      <c r="N21" s="261">
        <v>3508212512.1599998</v>
      </c>
      <c r="O21" s="256">
        <v>152903.26999999999</v>
      </c>
      <c r="P21" s="257">
        <v>3508212512.1599998</v>
      </c>
      <c r="Q21" s="258">
        <v>62333.67</v>
      </c>
      <c r="R21" s="259">
        <v>0</v>
      </c>
      <c r="S21" s="187">
        <v>3291.4176233333301</v>
      </c>
      <c r="T21" s="187">
        <v>411.42720291666694</v>
      </c>
      <c r="U21" s="187"/>
      <c r="V21" s="261">
        <v>3702.8448262499969</v>
      </c>
      <c r="W21" s="70">
        <v>215236.94</v>
      </c>
      <c r="X21" s="70">
        <v>4910720087.1599998</v>
      </c>
      <c r="Y21" s="371"/>
      <c r="Z21" s="199">
        <f>'biểu NĐ 93'!O24</f>
        <v>1402507575</v>
      </c>
      <c r="AA21" s="264">
        <f>'biểu NĐ 97'!F26</f>
        <v>0</v>
      </c>
      <c r="AB21" s="264">
        <f>'biểu NĐ 97'!G26</f>
        <v>86059372.691606238</v>
      </c>
      <c r="AC21" s="264">
        <f>AA21+AB21</f>
        <v>86059372.691606238</v>
      </c>
    </row>
    <row r="22" spans="1:29" s="63" customFormat="1">
      <c r="A22" s="4"/>
      <c r="B22" s="4" t="s">
        <v>69</v>
      </c>
      <c r="C22" s="4"/>
      <c r="D22" s="4"/>
      <c r="E22" s="188">
        <v>3185850.8560000001</v>
      </c>
      <c r="F22" s="188">
        <v>73906360509</v>
      </c>
      <c r="G22" s="188">
        <v>3043459.3564999998</v>
      </c>
      <c r="H22" s="188">
        <v>46416.857036250003</v>
      </c>
      <c r="I22" s="188">
        <v>23301.39</v>
      </c>
      <c r="J22" s="188">
        <v>14775</v>
      </c>
      <c r="K22" s="188">
        <v>1064.76</v>
      </c>
      <c r="L22" s="188">
        <v>85558.007036250012</v>
      </c>
      <c r="M22" s="188">
        <v>6182893.3554637507</v>
      </c>
      <c r="N22" s="188">
        <v>142040308275.70999</v>
      </c>
      <c r="O22" s="188">
        <v>6162332.2200000007</v>
      </c>
      <c r="P22" s="188">
        <v>142040308275.70999</v>
      </c>
      <c r="Q22" s="188">
        <v>4019699.84</v>
      </c>
      <c r="R22" s="188">
        <v>503985.467</v>
      </c>
      <c r="S22" s="188">
        <v>81358.573219587663</v>
      </c>
      <c r="T22" s="188">
        <v>15680.302877916667</v>
      </c>
      <c r="U22" s="188">
        <v>631.124325</v>
      </c>
      <c r="V22" s="188">
        <v>601655.46742250433</v>
      </c>
      <c r="W22" s="188">
        <v>9678046.5930000022</v>
      </c>
      <c r="X22" s="188"/>
      <c r="Y22" s="326"/>
      <c r="Z22" s="187"/>
      <c r="AA22" s="86"/>
      <c r="AB22" s="265"/>
      <c r="AC22" s="9"/>
    </row>
    <row r="23" spans="1:29">
      <c r="A23" s="189"/>
      <c r="B23" s="189" t="s">
        <v>66</v>
      </c>
      <c r="C23" s="189"/>
      <c r="D23" s="189"/>
      <c r="E23" s="190">
        <v>3185850.8560000001</v>
      </c>
      <c r="F23" s="191"/>
      <c r="G23" s="190">
        <v>3043459.3564999998</v>
      </c>
      <c r="H23" s="190"/>
      <c r="I23" s="190"/>
      <c r="J23" s="190"/>
      <c r="K23" s="190"/>
      <c r="L23" s="190"/>
      <c r="M23" s="191">
        <v>6182893.3554637507</v>
      </c>
      <c r="N23" s="190"/>
      <c r="O23" s="190">
        <v>6162332.2200000007</v>
      </c>
      <c r="P23" s="191"/>
      <c r="Q23" s="190">
        <v>4019699.84</v>
      </c>
      <c r="R23" s="190">
        <v>503985.467</v>
      </c>
      <c r="S23" s="190">
        <v>81358.573219587663</v>
      </c>
      <c r="T23" s="190">
        <v>15680.302877916667</v>
      </c>
      <c r="U23" s="190">
        <v>631.124325</v>
      </c>
      <c r="V23" s="190">
        <v>601655.46742250433</v>
      </c>
      <c r="W23" s="190">
        <v>9678046.5930000022</v>
      </c>
      <c r="X23" s="190"/>
      <c r="Y23" s="326"/>
      <c r="Z23" s="86"/>
      <c r="AA23" s="86"/>
      <c r="AB23" s="265"/>
      <c r="AC23" s="10"/>
    </row>
    <row r="24" spans="1:29" ht="15.75" hidden="1" customHeight="1">
      <c r="A24" s="189"/>
      <c r="B24" s="189" t="s">
        <v>70</v>
      </c>
      <c r="C24" s="189"/>
      <c r="D24" s="189"/>
      <c r="E24" s="189"/>
      <c r="F24" s="192"/>
      <c r="G24" s="189"/>
      <c r="H24" s="189"/>
      <c r="I24" s="189"/>
      <c r="J24" s="189"/>
      <c r="K24" s="189"/>
      <c r="L24" s="189"/>
      <c r="M24" s="192"/>
      <c r="N24" s="189"/>
      <c r="O24" s="189"/>
      <c r="P24" s="192"/>
      <c r="Q24" s="189"/>
      <c r="R24" s="189"/>
      <c r="S24" s="189"/>
      <c r="T24" s="189"/>
      <c r="U24" s="189"/>
      <c r="V24" s="189"/>
      <c r="W24" s="189"/>
      <c r="X24" s="189"/>
      <c r="Y24" s="326"/>
      <c r="Z24" s="86"/>
      <c r="AA24" s="86"/>
      <c r="AB24" s="199"/>
      <c r="AC24" s="10"/>
    </row>
    <row r="25" spans="1:29" ht="15.75" hidden="1" customHeight="1">
      <c r="A25" s="189"/>
      <c r="B25" s="189" t="s">
        <v>71</v>
      </c>
      <c r="C25" s="189"/>
      <c r="D25" s="189"/>
      <c r="E25" s="189"/>
      <c r="F25" s="192"/>
      <c r="G25" s="189"/>
      <c r="H25" s="189"/>
      <c r="I25" s="189"/>
      <c r="J25" s="189"/>
      <c r="K25" s="189"/>
      <c r="L25" s="189"/>
      <c r="M25" s="192"/>
      <c r="N25" s="189"/>
      <c r="O25" s="189"/>
      <c r="P25" s="192"/>
      <c r="Q25" s="189"/>
      <c r="R25" s="189"/>
      <c r="S25" s="189"/>
      <c r="T25" s="189"/>
      <c r="U25" s="189"/>
      <c r="V25" s="189"/>
      <c r="W25" s="189"/>
      <c r="X25" s="189"/>
      <c r="Y25" s="326"/>
      <c r="Z25" s="86"/>
      <c r="AA25" s="86"/>
      <c r="AB25" s="184"/>
      <c r="AC25" s="10"/>
    </row>
    <row r="26" spans="1:29" ht="15.75" hidden="1" customHeight="1">
      <c r="A26" s="189"/>
      <c r="B26" s="189" t="s">
        <v>72</v>
      </c>
      <c r="C26" s="189"/>
      <c r="D26" s="189"/>
      <c r="E26" s="189"/>
      <c r="F26" s="192"/>
      <c r="G26" s="189"/>
      <c r="H26" s="189"/>
      <c r="I26" s="189"/>
      <c r="J26" s="189"/>
      <c r="K26" s="189"/>
      <c r="L26" s="189"/>
      <c r="M26" s="192"/>
      <c r="N26" s="189"/>
      <c r="O26" s="189"/>
      <c r="P26" s="192"/>
      <c r="Q26" s="189"/>
      <c r="R26" s="189"/>
      <c r="S26" s="189"/>
      <c r="T26" s="189"/>
      <c r="U26" s="189"/>
      <c r="V26" s="189"/>
      <c r="W26" s="189"/>
      <c r="X26" s="189"/>
      <c r="Y26" s="326"/>
      <c r="Z26" s="86"/>
      <c r="AA26" s="86"/>
      <c r="AB26" s="184"/>
      <c r="AC26" s="10"/>
    </row>
    <row r="27" spans="1:29" ht="15.75" hidden="1" customHeight="1">
      <c r="A27" s="189"/>
      <c r="B27" s="189" t="s">
        <v>68</v>
      </c>
      <c r="C27" s="189"/>
      <c r="D27" s="189"/>
      <c r="E27" s="189"/>
      <c r="F27" s="192"/>
      <c r="G27" s="189"/>
      <c r="H27" s="189"/>
      <c r="I27" s="189"/>
      <c r="J27" s="189"/>
      <c r="K27" s="189"/>
      <c r="L27" s="189"/>
      <c r="M27" s="192"/>
      <c r="N27" s="189"/>
      <c r="O27" s="189"/>
      <c r="P27" s="192"/>
      <c r="Q27" s="189"/>
      <c r="R27" s="189"/>
      <c r="S27" s="189"/>
      <c r="T27" s="189"/>
      <c r="U27" s="189"/>
      <c r="V27" s="189"/>
      <c r="W27" s="189"/>
      <c r="X27" s="189"/>
      <c r="Y27" s="326"/>
      <c r="Z27" s="86"/>
      <c r="AA27" s="86"/>
      <c r="AB27" s="184"/>
      <c r="AC27" s="10"/>
    </row>
    <row r="28" spans="1:29" s="63" customFormat="1">
      <c r="A28" s="4"/>
      <c r="B28" s="4" t="s">
        <v>73</v>
      </c>
      <c r="C28" s="4"/>
      <c r="D28" s="4"/>
      <c r="E28" s="185">
        <v>3185850.8560000001</v>
      </c>
      <c r="F28" s="188">
        <v>0</v>
      </c>
      <c r="G28" s="185">
        <v>3043459.3564999998</v>
      </c>
      <c r="H28" s="185"/>
      <c r="I28" s="185"/>
      <c r="J28" s="185"/>
      <c r="K28" s="185"/>
      <c r="L28" s="185"/>
      <c r="M28" s="188">
        <v>6182893.3554637507</v>
      </c>
      <c r="N28" s="185">
        <v>0</v>
      </c>
      <c r="O28" s="185">
        <v>6162332.2200000007</v>
      </c>
      <c r="P28" s="188">
        <v>0</v>
      </c>
      <c r="Q28" s="185">
        <v>4019699.84</v>
      </c>
      <c r="R28" s="185">
        <v>503985.467</v>
      </c>
      <c r="S28" s="185">
        <v>81358.573219587663</v>
      </c>
      <c r="T28" s="185">
        <v>15680.302877916667</v>
      </c>
      <c r="U28" s="185">
        <v>631.124325</v>
      </c>
      <c r="V28" s="185">
        <v>601655.46742250433</v>
      </c>
      <c r="W28" s="185">
        <v>9678046.5930000022</v>
      </c>
      <c r="X28" s="185"/>
      <c r="Y28" s="326"/>
      <c r="Z28" s="86"/>
      <c r="AA28" s="86"/>
      <c r="AB28" s="184"/>
      <c r="AC28" s="9"/>
    </row>
    <row r="29" spans="1:29" s="63" customFormat="1">
      <c r="A29" s="4"/>
      <c r="B29" s="4" t="s">
        <v>74</v>
      </c>
      <c r="C29" s="4"/>
      <c r="D29" s="4"/>
      <c r="E29" s="185"/>
      <c r="F29" s="188">
        <v>73906360509</v>
      </c>
      <c r="G29" s="185">
        <v>69192455766.710007</v>
      </c>
      <c r="H29" s="185">
        <v>1058508000</v>
      </c>
      <c r="I29" s="313">
        <v>539418000</v>
      </c>
      <c r="J29" s="314">
        <v>342691000</v>
      </c>
      <c r="K29" s="315">
        <v>24668000</v>
      </c>
      <c r="L29" s="185">
        <v>1965285000</v>
      </c>
      <c r="M29" s="185"/>
      <c r="N29" s="185">
        <v>142040308275.70999</v>
      </c>
      <c r="O29" s="185"/>
      <c r="P29" s="188">
        <v>142040308275.70999</v>
      </c>
      <c r="Q29" s="185">
        <v>93986861781</v>
      </c>
      <c r="R29" s="185">
        <v>11391000000</v>
      </c>
      <c r="S29" s="332">
        <v>1982497032.0916035</v>
      </c>
      <c r="T29" s="332">
        <v>367703102.48714584</v>
      </c>
      <c r="U29" s="332">
        <v>14799865.421250001</v>
      </c>
      <c r="V29" s="185">
        <v>13756000000</v>
      </c>
      <c r="W29" s="190"/>
      <c r="X29" s="185">
        <v>224636170056.70999</v>
      </c>
      <c r="Y29" s="326"/>
      <c r="Z29" s="86"/>
      <c r="AA29" s="86"/>
      <c r="AB29" s="184"/>
      <c r="AC29" s="9"/>
    </row>
    <row r="30" spans="1:29" hidden="1">
      <c r="A30" s="63" t="s">
        <v>75</v>
      </c>
      <c r="V30" s="248"/>
      <c r="W30" s="326"/>
      <c r="X30" s="326"/>
      <c r="Y30" s="326"/>
    </row>
    <row r="31" spans="1:29" hidden="1">
      <c r="A31" s="64"/>
      <c r="V31" s="248"/>
      <c r="W31" s="326"/>
      <c r="X31" s="326"/>
      <c r="Y31" s="326"/>
    </row>
    <row r="32" spans="1:29" hidden="1">
      <c r="A32" s="64"/>
      <c r="V32" s="248"/>
      <c r="W32" s="326"/>
      <c r="X32" s="326"/>
      <c r="Y32" s="326"/>
    </row>
    <row r="33" spans="1:25" hidden="1">
      <c r="A33" s="194"/>
      <c r="B33" s="468" t="s">
        <v>111</v>
      </c>
      <c r="C33" s="468"/>
      <c r="D33" s="468"/>
      <c r="E33" s="468"/>
      <c r="F33" s="468"/>
      <c r="G33" s="468"/>
      <c r="H33" s="468"/>
      <c r="I33" s="468"/>
      <c r="J33" s="468"/>
      <c r="K33" s="468"/>
      <c r="L33" s="468"/>
      <c r="M33" s="468"/>
      <c r="N33" s="468"/>
      <c r="O33" s="468"/>
      <c r="P33" s="468"/>
      <c r="Q33" s="321"/>
      <c r="R33" s="335"/>
      <c r="S33" s="321"/>
      <c r="T33" s="321"/>
      <c r="U33" s="380"/>
      <c r="V33" s="248"/>
      <c r="W33" s="326"/>
      <c r="X33" s="326"/>
      <c r="Y33" s="326"/>
    </row>
    <row r="34" spans="1:25">
      <c r="A34" s="194"/>
      <c r="B34" s="61"/>
      <c r="C34" s="61"/>
      <c r="D34" s="245"/>
      <c r="E34" s="245"/>
      <c r="F34" s="245"/>
      <c r="G34" s="245"/>
      <c r="H34" s="245"/>
      <c r="I34" s="245"/>
      <c r="J34" s="245"/>
      <c r="K34" s="245"/>
      <c r="L34" s="245"/>
      <c r="M34" s="245"/>
      <c r="N34" s="245"/>
      <c r="O34" s="61"/>
      <c r="P34" s="193"/>
      <c r="Q34" s="193"/>
      <c r="R34" s="193"/>
      <c r="S34" s="193"/>
      <c r="T34" s="193"/>
      <c r="U34" s="193"/>
      <c r="V34" s="193"/>
      <c r="W34" s="331">
        <f>X29-'biểu NĐ 93'!T13</f>
        <v>0</v>
      </c>
      <c r="X34" s="331"/>
      <c r="Y34" s="326"/>
    </row>
    <row r="35" spans="1:25" ht="15" hidden="1" customHeight="1">
      <c r="A35" s="469"/>
      <c r="B35" s="469" t="s">
        <v>76</v>
      </c>
      <c r="C35" s="469"/>
      <c r="D35" s="469"/>
      <c r="E35" s="469"/>
      <c r="F35" s="469"/>
      <c r="G35" s="469"/>
      <c r="H35" s="469"/>
      <c r="I35" s="469"/>
      <c r="J35" s="469"/>
      <c r="K35" s="469"/>
      <c r="L35" s="469"/>
      <c r="M35" s="469"/>
      <c r="N35" s="469"/>
      <c r="O35" s="61"/>
      <c r="P35" s="193"/>
      <c r="Q35" s="193"/>
      <c r="R35" s="193"/>
      <c r="S35" s="193"/>
      <c r="T35" s="193"/>
      <c r="U35" s="193"/>
      <c r="V35" s="244"/>
      <c r="W35" s="322"/>
      <c r="X35" s="322"/>
      <c r="Y35" s="326"/>
    </row>
    <row r="36" spans="1:25" hidden="1">
      <c r="A36" s="469"/>
      <c r="B36" s="195"/>
      <c r="O36" s="61"/>
      <c r="P36" s="193"/>
      <c r="Q36" s="193"/>
      <c r="R36" s="193"/>
      <c r="S36" s="193"/>
      <c r="T36" s="193"/>
      <c r="U36" s="193"/>
      <c r="Y36" s="326"/>
    </row>
    <row r="37" spans="1:25" hidden="1">
      <c r="O37" s="61"/>
      <c r="P37" s="193"/>
      <c r="Q37" s="193"/>
      <c r="R37" s="193"/>
      <c r="S37" s="193"/>
      <c r="T37" s="193"/>
      <c r="U37" s="193"/>
      <c r="Y37" s="326"/>
    </row>
    <row r="38" spans="1:25" hidden="1">
      <c r="O38" s="61"/>
      <c r="P38" s="193"/>
      <c r="Q38" s="193"/>
      <c r="R38" s="193"/>
      <c r="S38" s="193"/>
      <c r="T38" s="193"/>
      <c r="U38" s="193"/>
      <c r="Y38" s="326"/>
    </row>
    <row r="39" spans="1:25" hidden="1">
      <c r="O39" s="61"/>
      <c r="P39" s="193"/>
      <c r="Q39" s="193"/>
      <c r="R39" s="193"/>
      <c r="S39" s="193"/>
      <c r="T39" s="193"/>
      <c r="U39" s="193"/>
      <c r="Y39" s="326"/>
    </row>
    <row r="40" spans="1:25" hidden="1">
      <c r="O40" s="61"/>
      <c r="P40" s="193"/>
      <c r="Q40" s="193"/>
      <c r="R40" s="193"/>
      <c r="S40" s="193"/>
      <c r="T40" s="193"/>
      <c r="U40" s="193"/>
      <c r="Y40" s="326"/>
    </row>
    <row r="41" spans="1:25" hidden="1">
      <c r="O41" s="61"/>
      <c r="P41" s="193"/>
      <c r="Q41" s="193"/>
      <c r="R41" s="193"/>
      <c r="S41" s="193"/>
      <c r="T41" s="193"/>
      <c r="U41" s="193"/>
      <c r="Y41" s="326"/>
    </row>
    <row r="42" spans="1:25" hidden="1">
      <c r="O42" s="61"/>
      <c r="P42" s="193"/>
      <c r="Q42" s="193"/>
      <c r="R42" s="193"/>
      <c r="S42" s="193"/>
      <c r="T42" s="193"/>
      <c r="U42" s="193"/>
      <c r="Y42" s="326"/>
    </row>
    <row r="43" spans="1:25" hidden="1">
      <c r="O43" s="61"/>
      <c r="P43" s="193"/>
      <c r="Q43" s="193"/>
      <c r="R43" s="193"/>
      <c r="S43" s="193"/>
      <c r="T43" s="193"/>
      <c r="U43" s="193"/>
      <c r="Y43" s="326"/>
    </row>
    <row r="44" spans="1:25" hidden="1">
      <c r="O44" s="61"/>
      <c r="P44" s="193"/>
      <c r="Q44" s="193"/>
      <c r="R44" s="193"/>
      <c r="S44" s="193"/>
      <c r="T44" s="193"/>
      <c r="U44" s="193"/>
      <c r="Y44" s="326"/>
    </row>
    <row r="45" spans="1:25" hidden="1">
      <c r="O45" s="61"/>
      <c r="P45" s="193"/>
      <c r="Q45" s="193"/>
      <c r="R45" s="193"/>
      <c r="S45" s="193"/>
      <c r="T45" s="193"/>
      <c r="U45" s="193"/>
      <c r="Y45" s="326"/>
    </row>
    <row r="46" spans="1:25" hidden="1">
      <c r="O46" s="61"/>
      <c r="P46" s="193"/>
      <c r="Q46" s="193"/>
      <c r="R46" s="193"/>
      <c r="S46" s="193"/>
      <c r="T46" s="193"/>
      <c r="U46" s="193"/>
      <c r="Y46" s="326"/>
    </row>
    <row r="47" spans="1:25">
      <c r="G47" s="327"/>
      <c r="O47" s="61"/>
      <c r="P47" s="196"/>
      <c r="Q47" s="196"/>
      <c r="R47" s="196"/>
      <c r="S47" s="196"/>
      <c r="T47" s="196"/>
      <c r="U47" s="196"/>
      <c r="Y47" s="326"/>
    </row>
    <row r="48" spans="1:25">
      <c r="O48" s="61"/>
      <c r="P48" s="196"/>
      <c r="Q48" s="196"/>
      <c r="R48" s="196"/>
      <c r="S48" s="196"/>
      <c r="T48" s="196"/>
      <c r="U48" s="196"/>
      <c r="Y48" s="326"/>
    </row>
    <row r="49" spans="16:21">
      <c r="P49" s="181"/>
      <c r="Q49" s="181"/>
      <c r="R49" s="181"/>
      <c r="S49" s="181"/>
      <c r="T49" s="181"/>
      <c r="U49" s="181"/>
    </row>
    <row r="50" spans="16:21">
      <c r="P50" s="181"/>
      <c r="Q50" s="181"/>
      <c r="R50" s="181"/>
      <c r="S50" s="181"/>
      <c r="T50" s="181"/>
      <c r="U50" s="181"/>
    </row>
  </sheetData>
  <mergeCells count="26">
    <mergeCell ref="A2:B2"/>
    <mergeCell ref="A3:B3"/>
    <mergeCell ref="A8:X8"/>
    <mergeCell ref="A1:X1"/>
    <mergeCell ref="B5:C5"/>
    <mergeCell ref="B6:C6"/>
    <mergeCell ref="B33:P33"/>
    <mergeCell ref="A13:A14"/>
    <mergeCell ref="A35:A36"/>
    <mergeCell ref="B13:B14"/>
    <mergeCell ref="C13:C14"/>
    <mergeCell ref="B35:N35"/>
    <mergeCell ref="O13:P13"/>
    <mergeCell ref="D13:D14"/>
    <mergeCell ref="E13:F13"/>
    <mergeCell ref="G13:G14"/>
    <mergeCell ref="H13:L13"/>
    <mergeCell ref="M13:M14"/>
    <mergeCell ref="N13:N14"/>
    <mergeCell ref="W13:W14"/>
    <mergeCell ref="X13:X14"/>
    <mergeCell ref="A11:X11"/>
    <mergeCell ref="A9:X9"/>
    <mergeCell ref="A10:X10"/>
    <mergeCell ref="Q13:Q14"/>
    <mergeCell ref="R13:V13"/>
  </mergeCells>
  <pageMargins left="0.25" right="0.19685039370078741" top="0.27559055118110237" bottom="0.31496062992125984" header="0.27559055118110237" footer="0.31496062992125984"/>
  <pageSetup paperSize="9" scale="7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A7" sqref="A7:H7"/>
    </sheetView>
  </sheetViews>
  <sheetFormatPr defaultColWidth="9.140625" defaultRowHeight="15.75"/>
  <cols>
    <col min="1" max="1" width="5.140625" style="24" customWidth="1"/>
    <col min="2" max="2" width="35" style="24" customWidth="1"/>
    <col min="3" max="3" width="14.85546875" style="24" customWidth="1"/>
    <col min="4" max="4" width="19.5703125" style="24" customWidth="1"/>
    <col min="5" max="5" width="17.28515625" style="24" customWidth="1"/>
    <col min="6" max="6" width="19.140625" style="24" customWidth="1"/>
    <col min="7" max="7" width="14.140625" style="24" customWidth="1"/>
    <col min="8" max="8" width="13.28515625" style="24" customWidth="1"/>
    <col min="9" max="10" width="9.140625" style="24"/>
    <col min="11" max="11" width="26" style="24" customWidth="1"/>
    <col min="12" max="16384" width="9.140625" style="24"/>
  </cols>
  <sheetData>
    <row r="1" spans="1:14">
      <c r="A1" s="446" t="s">
        <v>141</v>
      </c>
      <c r="B1" s="446"/>
      <c r="C1" s="446"/>
      <c r="D1" s="446"/>
      <c r="E1" s="446"/>
      <c r="F1" s="446"/>
      <c r="G1" s="446"/>
      <c r="H1" s="446"/>
    </row>
    <row r="2" spans="1:14">
      <c r="A2" s="440" t="s">
        <v>114</v>
      </c>
      <c r="B2" s="440"/>
    </row>
    <row r="3" spans="1:14">
      <c r="A3" s="475" t="s">
        <v>110</v>
      </c>
      <c r="B3" s="475"/>
    </row>
    <row r="5" spans="1:14">
      <c r="A5" s="440" t="s">
        <v>78</v>
      </c>
      <c r="B5" s="440"/>
      <c r="C5" s="440"/>
      <c r="D5" s="440"/>
      <c r="E5" s="440"/>
      <c r="F5" s="440"/>
      <c r="G5" s="440"/>
      <c r="H5" s="440"/>
    </row>
    <row r="6" spans="1:14">
      <c r="A6" s="472" t="s">
        <v>343</v>
      </c>
      <c r="B6" s="472"/>
      <c r="C6" s="472"/>
      <c r="D6" s="472"/>
      <c r="E6" s="472"/>
      <c r="F6" s="472"/>
      <c r="G6" s="472"/>
      <c r="H6" s="472"/>
    </row>
    <row r="7" spans="1:14" s="219" customFormat="1" ht="22.5" customHeight="1">
      <c r="A7" s="461" t="s">
        <v>412</v>
      </c>
      <c r="B7" s="461"/>
      <c r="C7" s="461"/>
      <c r="D7" s="461"/>
      <c r="E7" s="461"/>
      <c r="F7" s="461"/>
      <c r="G7" s="461"/>
      <c r="H7" s="461"/>
      <c r="I7" s="218"/>
      <c r="J7" s="218"/>
      <c r="K7" s="218"/>
      <c r="L7" s="218"/>
      <c r="M7" s="218"/>
      <c r="N7" s="218"/>
    </row>
    <row r="8" spans="1:14">
      <c r="A8" s="473" t="s">
        <v>53</v>
      </c>
      <c r="B8" s="473"/>
      <c r="C8" s="473"/>
      <c r="D8" s="473"/>
      <c r="E8" s="473"/>
      <c r="F8" s="473"/>
      <c r="G8" s="473"/>
      <c r="H8" s="473"/>
    </row>
    <row r="9" spans="1:14" ht="47.25">
      <c r="A9" s="177" t="s">
        <v>4</v>
      </c>
      <c r="B9" s="177" t="s">
        <v>79</v>
      </c>
      <c r="C9" s="177" t="s">
        <v>112</v>
      </c>
      <c r="D9" s="177" t="s">
        <v>262</v>
      </c>
      <c r="E9" s="177" t="s">
        <v>113</v>
      </c>
      <c r="F9" s="177" t="s">
        <v>261</v>
      </c>
      <c r="G9" s="177" t="s">
        <v>80</v>
      </c>
      <c r="H9" s="177" t="s">
        <v>81</v>
      </c>
    </row>
    <row r="10" spans="1:14">
      <c r="A10" s="72">
        <v>1</v>
      </c>
      <c r="B10" s="72">
        <v>2</v>
      </c>
      <c r="C10" s="72">
        <v>3</v>
      </c>
      <c r="D10" s="72">
        <v>4</v>
      </c>
      <c r="E10" s="72">
        <v>5</v>
      </c>
      <c r="F10" s="72">
        <v>6</v>
      </c>
      <c r="G10" s="72">
        <v>7</v>
      </c>
      <c r="H10" s="72">
        <v>8</v>
      </c>
    </row>
    <row r="11" spans="1:14" ht="21" customHeight="1">
      <c r="A11" s="78" t="s">
        <v>16</v>
      </c>
      <c r="B11" s="79" t="s">
        <v>100</v>
      </c>
      <c r="C11" s="80"/>
      <c r="D11" s="81"/>
      <c r="E11" s="82"/>
      <c r="F11" s="82"/>
      <c r="G11" s="82"/>
      <c r="H11" s="82"/>
    </row>
    <row r="12" spans="1:14" ht="44.25" customHeight="1">
      <c r="A12" s="88">
        <v>1</v>
      </c>
      <c r="B12" s="89" t="s">
        <v>67</v>
      </c>
      <c r="C12" s="71">
        <v>704643.05</v>
      </c>
      <c r="D12" s="70">
        <v>16516401000</v>
      </c>
      <c r="E12" s="263">
        <v>1391672.3130000001</v>
      </c>
      <c r="F12" s="70">
        <v>32600249000</v>
      </c>
      <c r="G12" s="90"/>
      <c r="H12" s="91"/>
    </row>
    <row r="13" spans="1:14" ht="47.25">
      <c r="A13" s="83">
        <v>2</v>
      </c>
      <c r="B13" s="84" t="s">
        <v>64</v>
      </c>
      <c r="C13" s="85">
        <v>4720959.8900000006</v>
      </c>
      <c r="D13" s="86">
        <v>108381353960</v>
      </c>
      <c r="E13" s="263">
        <v>7443338.120000001</v>
      </c>
      <c r="F13" s="70">
        <v>172476942960</v>
      </c>
      <c r="G13" s="87"/>
      <c r="H13" s="82"/>
    </row>
    <row r="14" spans="1:14" ht="36.75" customHeight="1">
      <c r="A14" s="88">
        <v>3</v>
      </c>
      <c r="B14" s="74" t="s">
        <v>170</v>
      </c>
      <c r="C14" s="71">
        <v>331376.28000000003</v>
      </c>
      <c r="D14" s="70">
        <v>7855159628.5499992</v>
      </c>
      <c r="E14" s="263">
        <v>317917.99000000005</v>
      </c>
      <c r="F14" s="70">
        <v>7530137814.5499992</v>
      </c>
      <c r="G14" s="90"/>
      <c r="H14" s="91"/>
    </row>
    <row r="15" spans="1:14" ht="63">
      <c r="A15" s="88">
        <v>4</v>
      </c>
      <c r="B15" s="89" t="s">
        <v>101</v>
      </c>
      <c r="C15" s="208">
        <v>252449.73</v>
      </c>
      <c r="D15" s="208">
        <v>5779181175</v>
      </c>
      <c r="E15" s="263">
        <v>309881.23</v>
      </c>
      <c r="F15" s="70">
        <v>7118120195</v>
      </c>
      <c r="G15" s="91"/>
      <c r="H15" s="91"/>
    </row>
    <row r="16" spans="1:14" ht="63">
      <c r="A16" s="88">
        <v>5</v>
      </c>
      <c r="B16" s="75" t="s">
        <v>179</v>
      </c>
      <c r="C16" s="208">
        <v>152903.26999999999</v>
      </c>
      <c r="D16" s="208">
        <v>3508212512.1599998</v>
      </c>
      <c r="E16" s="263">
        <v>215236.94</v>
      </c>
      <c r="F16" s="70">
        <v>4910720087.1599998</v>
      </c>
      <c r="G16" s="209"/>
      <c r="H16" s="209"/>
    </row>
    <row r="17" spans="1:8" s="69" customFormat="1" ht="26.25" customHeight="1">
      <c r="A17" s="92"/>
      <c r="B17" s="93" t="s">
        <v>82</v>
      </c>
      <c r="C17" s="94">
        <v>6162332.2200000007</v>
      </c>
      <c r="D17" s="94">
        <v>142040308275.70999</v>
      </c>
      <c r="E17" s="94">
        <v>9678046.5930000022</v>
      </c>
      <c r="F17" s="94">
        <v>224636170056.70999</v>
      </c>
      <c r="G17" s="73"/>
      <c r="H17" s="73"/>
    </row>
    <row r="18" spans="1:8" s="69" customFormat="1" ht="24.75" customHeight="1">
      <c r="A18" s="92"/>
      <c r="B18" s="93" t="s">
        <v>83</v>
      </c>
      <c r="C18" s="94"/>
      <c r="D18" s="94">
        <v>503820000000</v>
      </c>
      <c r="E18" s="94"/>
      <c r="F18" s="94"/>
      <c r="G18" s="73"/>
      <c r="H18" s="73"/>
    </row>
    <row r="19" spans="1:8" hidden="1">
      <c r="A19" s="69" t="s">
        <v>75</v>
      </c>
    </row>
    <row r="20" spans="1:8" ht="30" hidden="1" customHeight="1">
      <c r="A20" s="76"/>
      <c r="B20" s="474" t="s">
        <v>111</v>
      </c>
      <c r="C20" s="474"/>
      <c r="D20" s="474"/>
      <c r="E20" s="474"/>
      <c r="F20" s="474"/>
      <c r="G20" s="474"/>
      <c r="H20" s="474"/>
    </row>
    <row r="21" spans="1:8" ht="30" hidden="1" customHeight="1">
      <c r="A21" s="471" t="s">
        <v>76</v>
      </c>
      <c r="B21" s="471"/>
      <c r="D21" s="77"/>
      <c r="E21" s="77"/>
      <c r="F21" s="471" t="s">
        <v>77</v>
      </c>
      <c r="G21" s="471"/>
      <c r="H21" s="471"/>
    </row>
    <row r="22" spans="1:8" hidden="1">
      <c r="A22" s="77"/>
      <c r="B22" s="95"/>
    </row>
    <row r="23" spans="1:8" hidden="1"/>
    <row r="26" spans="1:8">
      <c r="D26" s="68"/>
    </row>
  </sheetData>
  <mergeCells count="10">
    <mergeCell ref="F21:H21"/>
    <mergeCell ref="A21:B21"/>
    <mergeCell ref="A1:H1"/>
    <mergeCell ref="A5:H5"/>
    <mergeCell ref="A6:H6"/>
    <mergeCell ref="A8:H8"/>
    <mergeCell ref="B20:H20"/>
    <mergeCell ref="A2:B2"/>
    <mergeCell ref="A3:B3"/>
    <mergeCell ref="A7:H7"/>
  </mergeCells>
  <pageMargins left="0.31" right="0.16" top="0.75" bottom="0.3"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election activeCell="A8" sqref="A8"/>
    </sheetView>
  </sheetViews>
  <sheetFormatPr defaultColWidth="9.140625" defaultRowHeight="15.75"/>
  <cols>
    <col min="1" max="1" width="93.140625" style="217" customWidth="1"/>
    <col min="2" max="2" width="21.28515625" style="3" customWidth="1"/>
    <col min="3" max="16384" width="9.140625" style="3"/>
  </cols>
  <sheetData>
    <row r="1" spans="1:17">
      <c r="A1" s="387" t="s">
        <v>374</v>
      </c>
    </row>
    <row r="2" spans="1:17" ht="15.75" customHeight="1">
      <c r="A2" s="220" t="s">
        <v>247</v>
      </c>
    </row>
    <row r="3" spans="1:17">
      <c r="A3" s="220" t="s">
        <v>244</v>
      </c>
    </row>
    <row r="4" spans="1:17">
      <c r="A4" s="178" t="s">
        <v>246</v>
      </c>
    </row>
    <row r="5" spans="1:17" hidden="1">
      <c r="A5" s="228"/>
    </row>
    <row r="6" spans="1:17" ht="31.5">
      <c r="A6" s="213" t="s">
        <v>84</v>
      </c>
    </row>
    <row r="7" spans="1:17">
      <c r="A7" s="373" t="s">
        <v>341</v>
      </c>
      <c r="B7" s="62"/>
      <c r="C7" s="62"/>
      <c r="D7" s="62"/>
      <c r="E7" s="62"/>
      <c r="F7" s="62"/>
      <c r="G7" s="62"/>
      <c r="H7" s="62"/>
      <c r="I7" s="62"/>
      <c r="J7" s="62"/>
      <c r="K7" s="62"/>
      <c r="L7" s="62"/>
      <c r="M7" s="62"/>
      <c r="N7" s="62"/>
      <c r="O7" s="62"/>
      <c r="P7" s="62"/>
      <c r="Q7" s="62"/>
    </row>
    <row r="8" spans="1:17" s="219" customFormat="1">
      <c r="A8" s="376" t="s">
        <v>413</v>
      </c>
      <c r="B8" s="218"/>
      <c r="C8" s="218"/>
      <c r="D8" s="218"/>
      <c r="E8" s="218"/>
      <c r="F8" s="218"/>
      <c r="G8" s="218"/>
      <c r="H8" s="218"/>
      <c r="I8" s="218"/>
      <c r="J8" s="218"/>
      <c r="K8" s="218"/>
      <c r="L8" s="218"/>
    </row>
    <row r="9" spans="1:17">
      <c r="A9" s="229" t="s">
        <v>85</v>
      </c>
    </row>
    <row r="10" spans="1:17">
      <c r="A10" s="66" t="s">
        <v>86</v>
      </c>
    </row>
    <row r="11" spans="1:17">
      <c r="A11" s="66" t="s">
        <v>87</v>
      </c>
    </row>
    <row r="12" spans="1:17">
      <c r="A12" s="66" t="s">
        <v>88</v>
      </c>
    </row>
    <row r="13" spans="1:17">
      <c r="A13" s="66" t="s">
        <v>89</v>
      </c>
    </row>
    <row r="14" spans="1:17">
      <c r="A14" s="66" t="s">
        <v>361</v>
      </c>
    </row>
    <row r="15" spans="1:17">
      <c r="A15" s="66" t="s">
        <v>362</v>
      </c>
    </row>
    <row r="16" spans="1:17">
      <c r="A16" s="66" t="s">
        <v>155</v>
      </c>
      <c r="B16" s="65"/>
    </row>
    <row r="17" spans="1:2">
      <c r="A17" s="66" t="s">
        <v>156</v>
      </c>
      <c r="B17" s="65"/>
    </row>
    <row r="18" spans="1:2">
      <c r="A18" s="229" t="s">
        <v>90</v>
      </c>
      <c r="B18" s="65"/>
    </row>
    <row r="19" spans="1:2" ht="15.75" customHeight="1">
      <c r="A19" s="212" t="s">
        <v>91</v>
      </c>
      <c r="B19" s="65"/>
    </row>
    <row r="20" spans="1:2">
      <c r="A20" s="66" t="s">
        <v>363</v>
      </c>
      <c r="B20" s="65"/>
    </row>
    <row r="21" spans="1:2">
      <c r="A21" s="66" t="s">
        <v>364</v>
      </c>
      <c r="B21" s="65"/>
    </row>
    <row r="22" spans="1:2">
      <c r="A22" s="66" t="s">
        <v>365</v>
      </c>
      <c r="B22" s="65"/>
    </row>
    <row r="23" spans="1:2">
      <c r="A23" s="66" t="s">
        <v>366</v>
      </c>
      <c r="B23" s="65"/>
    </row>
    <row r="24" spans="1:2">
      <c r="A24" s="66" t="s">
        <v>367</v>
      </c>
      <c r="B24" s="65"/>
    </row>
    <row r="25" spans="1:2">
      <c r="A25" s="66" t="s">
        <v>368</v>
      </c>
      <c r="B25" s="65"/>
    </row>
    <row r="26" spans="1:2" s="374" customFormat="1">
      <c r="A26" s="67" t="s">
        <v>92</v>
      </c>
    </row>
    <row r="27" spans="1:2" ht="31.5">
      <c r="A27" s="386" t="s">
        <v>369</v>
      </c>
    </row>
    <row r="28" spans="1:2">
      <c r="A28" s="66" t="s">
        <v>370</v>
      </c>
    </row>
    <row r="29" spans="1:2">
      <c r="A29" s="66" t="s">
        <v>371</v>
      </c>
    </row>
    <row r="30" spans="1:2">
      <c r="A30" s="217" t="s">
        <v>93</v>
      </c>
    </row>
    <row r="31" spans="1:2">
      <c r="A31" s="217" t="s">
        <v>94</v>
      </c>
    </row>
    <row r="32" spans="1:2">
      <c r="A32" s="217" t="s">
        <v>372</v>
      </c>
    </row>
    <row r="33" spans="1:1">
      <c r="A33" s="217" t="s">
        <v>373</v>
      </c>
    </row>
    <row r="34" spans="1:1">
      <c r="A34" s="217" t="s">
        <v>95</v>
      </c>
    </row>
    <row r="35" spans="1:1" ht="78.75">
      <c r="A35" s="212" t="s">
        <v>238</v>
      </c>
    </row>
    <row r="36" spans="1:1">
      <c r="A36" s="217" t="s">
        <v>97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7" sqref="A7"/>
    </sheetView>
  </sheetViews>
  <sheetFormatPr defaultColWidth="9.140625" defaultRowHeight="15.75"/>
  <cols>
    <col min="1" max="1" width="97" style="227" bestFit="1" customWidth="1"/>
    <col min="2" max="3" width="15.5703125" style="227" hidden="1" customWidth="1"/>
    <col min="4" max="4" width="14.7109375" style="23" hidden="1" customWidth="1"/>
    <col min="5" max="5" width="16.140625" style="23" hidden="1" customWidth="1"/>
    <col min="6" max="6" width="11.28515625" style="23" hidden="1" customWidth="1"/>
    <col min="7" max="7" width="16.140625" style="23" hidden="1" customWidth="1"/>
    <col min="8" max="8" width="24.5703125" style="23" hidden="1" customWidth="1"/>
    <col min="9" max="12" width="0" style="23" hidden="1" customWidth="1"/>
    <col min="13" max="16384" width="9.140625" style="23"/>
  </cols>
  <sheetData>
    <row r="1" spans="1:7">
      <c r="A1" s="387" t="s">
        <v>374</v>
      </c>
      <c r="B1" s="224"/>
      <c r="C1" s="224"/>
      <c r="D1" s="222"/>
    </row>
    <row r="2" spans="1:7" ht="15.75" customHeight="1">
      <c r="A2" s="220" t="s">
        <v>245</v>
      </c>
      <c r="B2" s="220"/>
      <c r="C2" s="220"/>
      <c r="D2" s="178"/>
    </row>
    <row r="3" spans="1:7">
      <c r="A3" s="220" t="s">
        <v>244</v>
      </c>
      <c r="B3" s="220"/>
      <c r="C3" s="220"/>
      <c r="D3" s="178"/>
    </row>
    <row r="4" spans="1:7">
      <c r="A4" s="178" t="s">
        <v>246</v>
      </c>
      <c r="B4" s="178"/>
      <c r="C4" s="178"/>
      <c r="D4" s="178"/>
    </row>
    <row r="5" spans="1:7" ht="31.5">
      <c r="A5" s="215" t="s">
        <v>84</v>
      </c>
      <c r="B5" s="215"/>
      <c r="C5" s="215"/>
      <c r="D5" s="216"/>
    </row>
    <row r="6" spans="1:7">
      <c r="A6" s="378" t="s">
        <v>341</v>
      </c>
      <c r="B6" s="378"/>
      <c r="C6" s="378"/>
      <c r="D6" s="222"/>
    </row>
    <row r="7" spans="1:7">
      <c r="A7" s="379" t="s">
        <v>414</v>
      </c>
      <c r="B7" s="379"/>
      <c r="C7" s="379"/>
      <c r="D7" s="377"/>
    </row>
    <row r="8" spans="1:7">
      <c r="A8" s="221" t="s">
        <v>85</v>
      </c>
      <c r="B8" s="221"/>
      <c r="C8" s="221"/>
    </row>
    <row r="9" spans="1:7">
      <c r="A9" s="226" t="s">
        <v>243</v>
      </c>
      <c r="B9" s="226"/>
      <c r="C9" s="226"/>
    </row>
    <row r="10" spans="1:7">
      <c r="A10" s="226" t="s">
        <v>88</v>
      </c>
      <c r="B10" s="226"/>
      <c r="C10" s="226"/>
      <c r="D10" s="3"/>
      <c r="E10" s="3"/>
      <c r="F10" s="3"/>
      <c r="G10" s="3"/>
    </row>
    <row r="11" spans="1:7">
      <c r="A11" s="226" t="s">
        <v>98</v>
      </c>
      <c r="B11" s="226"/>
      <c r="C11" s="226"/>
      <c r="D11" s="3"/>
      <c r="E11" s="3"/>
      <c r="F11" s="3"/>
      <c r="G11" s="3"/>
    </row>
    <row r="12" spans="1:7">
      <c r="A12" s="226" t="s">
        <v>99</v>
      </c>
      <c r="B12" s="226"/>
      <c r="C12" s="226"/>
      <c r="D12" s="3"/>
      <c r="E12" s="3"/>
      <c r="F12" s="3"/>
      <c r="G12" s="3"/>
    </row>
    <row r="13" spans="1:7">
      <c r="A13" s="226" t="s">
        <v>157</v>
      </c>
      <c r="B13" s="226"/>
      <c r="C13" s="226"/>
      <c r="D13" s="3"/>
      <c r="E13" s="3"/>
      <c r="F13" s="3"/>
      <c r="G13" s="3"/>
    </row>
    <row r="14" spans="1:7">
      <c r="A14" s="226" t="s">
        <v>158</v>
      </c>
      <c r="B14" s="226"/>
      <c r="C14" s="226"/>
      <c r="D14" s="3"/>
      <c r="E14" s="3"/>
      <c r="F14" s="3"/>
      <c r="G14" s="3"/>
    </row>
    <row r="15" spans="1:7">
      <c r="A15" s="226" t="s">
        <v>159</v>
      </c>
      <c r="B15" s="226"/>
      <c r="C15" s="226"/>
      <c r="D15" s="3"/>
      <c r="E15" s="3"/>
      <c r="F15" s="3"/>
      <c r="G15" s="3"/>
    </row>
    <row r="16" spans="1:7">
      <c r="A16" s="221" t="s">
        <v>90</v>
      </c>
      <c r="B16" s="221"/>
      <c r="C16" s="221"/>
      <c r="D16" s="3"/>
      <c r="E16" s="3"/>
      <c r="F16" s="3"/>
      <c r="G16" s="3"/>
    </row>
    <row r="17" spans="1:9" ht="31.5">
      <c r="A17" s="227" t="s">
        <v>91</v>
      </c>
      <c r="B17" s="476" t="s">
        <v>384</v>
      </c>
      <c r="C17" s="477"/>
      <c r="D17" s="478" t="s">
        <v>385</v>
      </c>
      <c r="E17" s="479"/>
      <c r="F17" s="480" t="s">
        <v>386</v>
      </c>
      <c r="G17" s="481"/>
    </row>
    <row r="18" spans="1:9">
      <c r="A18" s="310" t="s">
        <v>387</v>
      </c>
      <c r="B18" s="394">
        <f>D18+F18</f>
        <v>202936.53</v>
      </c>
      <c r="C18" s="395">
        <f>E18+G18</f>
        <v>8887594.2912793178</v>
      </c>
      <c r="D18" s="396">
        <v>185583</v>
      </c>
      <c r="E18" s="397">
        <v>8147571.6900000004</v>
      </c>
      <c r="F18" s="398">
        <f>F19+F20</f>
        <v>17353.53</v>
      </c>
      <c r="G18" s="399">
        <f>G19+G20</f>
        <v>740022.60127931763</v>
      </c>
      <c r="H18" s="400"/>
    </row>
    <row r="19" spans="1:9">
      <c r="A19" s="310" t="s">
        <v>388</v>
      </c>
      <c r="B19" s="394">
        <f t="shared" ref="B19:C20" si="0">D19+F19</f>
        <v>183545.56400000001</v>
      </c>
      <c r="C19" s="395">
        <f t="shared" si="0"/>
        <v>8047652.435970149</v>
      </c>
      <c r="D19" s="396">
        <v>168365</v>
      </c>
      <c r="E19" s="397">
        <v>7400293.6299999999</v>
      </c>
      <c r="F19" s="401">
        <v>15180.564</v>
      </c>
      <c r="G19" s="399">
        <f>H19/I22</f>
        <v>647358.80597014923</v>
      </c>
      <c r="H19" s="400">
        <v>15180564000</v>
      </c>
    </row>
    <row r="20" spans="1:9">
      <c r="A20" s="310" t="s">
        <v>389</v>
      </c>
      <c r="B20" s="394">
        <f t="shared" si="0"/>
        <v>19390.966</v>
      </c>
      <c r="C20" s="395">
        <f t="shared" si="0"/>
        <v>839941.84530916845</v>
      </c>
      <c r="D20" s="396">
        <v>17218</v>
      </c>
      <c r="E20" s="397">
        <v>747278.05</v>
      </c>
      <c r="F20" s="401">
        <v>2172.9659999999999</v>
      </c>
      <c r="G20" s="399">
        <f>H20/I22</f>
        <v>92663.795309168447</v>
      </c>
      <c r="H20" s="400">
        <v>2172966000</v>
      </c>
    </row>
    <row r="21" spans="1:9">
      <c r="A21" s="310" t="s">
        <v>390</v>
      </c>
      <c r="B21" s="482" t="s">
        <v>391</v>
      </c>
      <c r="C21" s="483"/>
      <c r="D21" s="484"/>
      <c r="E21" s="485"/>
      <c r="F21" s="486"/>
      <c r="G21" s="487"/>
    </row>
    <row r="22" spans="1:9">
      <c r="A22" s="310" t="s">
        <v>392</v>
      </c>
      <c r="B22" s="394">
        <f>D22+F22</f>
        <v>202024.49580899999</v>
      </c>
      <c r="C22" s="395">
        <f>E22+G22</f>
        <v>8848701.5752452035</v>
      </c>
      <c r="D22" s="396">
        <v>185583</v>
      </c>
      <c r="E22" s="397">
        <v>8147571.6900000004</v>
      </c>
      <c r="F22" s="398">
        <f>F23+F24</f>
        <v>16441.495809</v>
      </c>
      <c r="G22" s="399">
        <f>G23+G24</f>
        <v>701129.88524520257</v>
      </c>
      <c r="I22" s="23">
        <v>23450</v>
      </c>
    </row>
    <row r="23" spans="1:9">
      <c r="A23" s="310" t="s">
        <v>393</v>
      </c>
      <c r="B23" s="394">
        <f t="shared" ref="B23:C24" si="1">D23+F23</f>
        <v>182734.86671100001</v>
      </c>
      <c r="C23" s="395">
        <f t="shared" si="1"/>
        <v>8013081.123006396</v>
      </c>
      <c r="D23" s="396">
        <v>168365</v>
      </c>
      <c r="E23" s="397">
        <v>7400293.6299999999</v>
      </c>
      <c r="F23" s="401">
        <v>14369.866711000001</v>
      </c>
      <c r="G23" s="399">
        <f>H23/I22</f>
        <v>612787.49300639657</v>
      </c>
      <c r="H23" s="23">
        <f>14369866711</f>
        <v>14369866711</v>
      </c>
    </row>
    <row r="24" spans="1:9">
      <c r="A24" s="310" t="s">
        <v>394</v>
      </c>
      <c r="B24" s="394">
        <f t="shared" si="1"/>
        <v>19289.629098000001</v>
      </c>
      <c r="C24" s="395">
        <f t="shared" si="1"/>
        <v>835620.44223880605</v>
      </c>
      <c r="D24" s="396">
        <v>17218</v>
      </c>
      <c r="E24" s="397">
        <v>747278.05</v>
      </c>
      <c r="F24" s="401">
        <v>2071.6290979999999</v>
      </c>
      <c r="G24" s="399">
        <f>H24/I22</f>
        <v>88342.392238805973</v>
      </c>
      <c r="H24" s="23">
        <v>2071629098</v>
      </c>
    </row>
    <row r="25" spans="1:9">
      <c r="A25" s="310" t="s">
        <v>395</v>
      </c>
      <c r="B25" s="310"/>
      <c r="C25" s="310"/>
      <c r="D25" s="212"/>
      <c r="E25" s="3"/>
      <c r="F25" s="402"/>
      <c r="G25" s="3"/>
    </row>
    <row r="26" spans="1:9">
      <c r="A26" s="310" t="s">
        <v>396</v>
      </c>
      <c r="B26" s="310"/>
      <c r="C26" s="310"/>
      <c r="D26" s="212"/>
      <c r="E26" s="3"/>
      <c r="F26" s="402"/>
      <c r="G26" s="3"/>
    </row>
    <row r="27" spans="1:9">
      <c r="A27" s="227" t="s">
        <v>93</v>
      </c>
      <c r="D27" s="3"/>
      <c r="E27" s="3"/>
      <c r="F27" s="181"/>
      <c r="G27" s="3"/>
    </row>
    <row r="28" spans="1:9">
      <c r="A28" s="227" t="s">
        <v>94</v>
      </c>
      <c r="C28" s="403"/>
      <c r="D28" s="3"/>
      <c r="E28" s="3"/>
      <c r="F28" s="181"/>
      <c r="G28" s="3"/>
    </row>
    <row r="29" spans="1:9">
      <c r="A29" s="267" t="s">
        <v>397</v>
      </c>
      <c r="B29" s="267"/>
      <c r="C29" s="267"/>
      <c r="D29" s="212"/>
      <c r="E29" s="3"/>
      <c r="F29" s="181"/>
      <c r="G29" s="3"/>
    </row>
    <row r="30" spans="1:9">
      <c r="A30" s="227" t="s">
        <v>398</v>
      </c>
      <c r="C30" s="404">
        <f>19508+2525</f>
        <v>22033</v>
      </c>
      <c r="D30" s="181">
        <f>17591+2525</f>
        <v>20116</v>
      </c>
      <c r="E30" s="3"/>
      <c r="F30" s="181"/>
      <c r="G30" s="3"/>
    </row>
    <row r="31" spans="1:9">
      <c r="A31" s="227" t="s">
        <v>95</v>
      </c>
      <c r="D31" s="3"/>
      <c r="E31" s="3"/>
      <c r="F31" s="181"/>
      <c r="G31" s="3"/>
    </row>
    <row r="32" spans="1:9">
      <c r="A32" s="227" t="s">
        <v>96</v>
      </c>
      <c r="D32" s="3"/>
      <c r="E32" s="3"/>
      <c r="F32" s="3"/>
      <c r="G32" s="3"/>
    </row>
    <row r="33" spans="1:7">
      <c r="A33" s="227" t="s">
        <v>97</v>
      </c>
      <c r="D33" s="3"/>
      <c r="E33" s="3"/>
      <c r="F33" s="3"/>
      <c r="G33" s="3"/>
    </row>
    <row r="34" spans="1:7">
      <c r="D34" s="3"/>
      <c r="E34" s="3"/>
      <c r="F34" s="3"/>
      <c r="G34" s="3"/>
    </row>
    <row r="35" spans="1:7">
      <c r="D35" s="3"/>
      <c r="E35" s="3"/>
      <c r="F35" s="3"/>
      <c r="G35" s="3"/>
    </row>
    <row r="36" spans="1:7">
      <c r="D36" s="3"/>
      <c r="E36" s="3"/>
      <c r="F36" s="3"/>
      <c r="G36" s="3"/>
    </row>
    <row r="37" spans="1:7">
      <c r="D37" s="3"/>
      <c r="E37" s="3"/>
      <c r="F37" s="3"/>
      <c r="G37" s="3"/>
    </row>
  </sheetData>
  <mergeCells count="6">
    <mergeCell ref="B17:C17"/>
    <mergeCell ref="D17:E17"/>
    <mergeCell ref="F17:G17"/>
    <mergeCell ref="B21:C21"/>
    <mergeCell ref="D21:E21"/>
    <mergeCell ref="F21:G21"/>
  </mergeCells>
  <pageMargins left="0.2" right="0.2" top="0.5"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7" sqref="A7:B7"/>
    </sheetView>
  </sheetViews>
  <sheetFormatPr defaultRowHeight="15.75"/>
  <cols>
    <col min="1" max="1" width="25" style="1" customWidth="1"/>
    <col min="2" max="2" width="57.5703125" style="1" customWidth="1"/>
    <col min="3" max="16384" width="9.140625" style="1"/>
  </cols>
  <sheetData>
    <row r="1" spans="1:2">
      <c r="A1" s="446" t="s">
        <v>374</v>
      </c>
      <c r="B1" s="446"/>
    </row>
    <row r="2" spans="1:2" ht="15.75" customHeight="1">
      <c r="A2" s="388" t="s">
        <v>375</v>
      </c>
      <c r="B2" s="388" t="s">
        <v>376</v>
      </c>
    </row>
    <row r="3" spans="1:2">
      <c r="A3" s="389" t="s">
        <v>110</v>
      </c>
      <c r="B3" s="388" t="s">
        <v>377</v>
      </c>
    </row>
    <row r="4" spans="1:2" ht="16.5" customHeight="1">
      <c r="A4" s="390"/>
      <c r="B4" s="391" t="s">
        <v>378</v>
      </c>
    </row>
    <row r="5" spans="1:2" ht="35.25" customHeight="1">
      <c r="A5" s="490" t="s">
        <v>148</v>
      </c>
      <c r="B5" s="490"/>
    </row>
    <row r="6" spans="1:2">
      <c r="A6" s="433" t="s">
        <v>379</v>
      </c>
      <c r="B6" s="433"/>
    </row>
    <row r="7" spans="1:2">
      <c r="A7" s="461" t="s">
        <v>415</v>
      </c>
      <c r="B7" s="461"/>
    </row>
    <row r="8" spans="1:2" ht="22.5" customHeight="1">
      <c r="A8" s="392" t="s">
        <v>380</v>
      </c>
      <c r="B8" s="392"/>
    </row>
    <row r="9" spans="1:2">
      <c r="A9" s="2" t="s">
        <v>85</v>
      </c>
    </row>
    <row r="10" spans="1:2" ht="29.25" customHeight="1">
      <c r="A10" s="491" t="s">
        <v>316</v>
      </c>
      <c r="B10" s="491"/>
    </row>
    <row r="11" spans="1:2">
      <c r="A11" s="312" t="s">
        <v>142</v>
      </c>
    </row>
    <row r="12" spans="1:2">
      <c r="A12" s="312" t="s">
        <v>143</v>
      </c>
      <c r="B12" s="23"/>
    </row>
    <row r="13" spans="1:2">
      <c r="A13" s="312" t="s">
        <v>144</v>
      </c>
    </row>
    <row r="14" spans="1:2">
      <c r="A14" s="312" t="s">
        <v>145</v>
      </c>
    </row>
    <row r="15" spans="1:2">
      <c r="A15" s="312" t="s">
        <v>146</v>
      </c>
    </row>
    <row r="16" spans="1:2">
      <c r="A16" s="312" t="s">
        <v>147</v>
      </c>
      <c r="B16" s="393"/>
    </row>
    <row r="17" spans="1:2">
      <c r="A17" s="2" t="s">
        <v>90</v>
      </c>
    </row>
    <row r="18" spans="1:2">
      <c r="A18" s="492" t="s">
        <v>317</v>
      </c>
      <c r="B18" s="492"/>
    </row>
    <row r="19" spans="1:2" s="23" customFormat="1">
      <c r="A19" s="493" t="s">
        <v>235</v>
      </c>
      <c r="B19" s="493"/>
    </row>
    <row r="20" spans="1:2" s="23" customFormat="1">
      <c r="A20" s="494" t="s">
        <v>236</v>
      </c>
      <c r="B20" s="494"/>
    </row>
    <row r="21" spans="1:2">
      <c r="A21" s="1" t="s">
        <v>93</v>
      </c>
    </row>
    <row r="22" spans="1:2">
      <c r="A22" s="495" t="s">
        <v>106</v>
      </c>
      <c r="B22" s="495"/>
    </row>
    <row r="23" spans="1:2">
      <c r="A23" s="495" t="s">
        <v>237</v>
      </c>
      <c r="B23" s="496"/>
    </row>
    <row r="24" spans="1:2" ht="31.5" customHeight="1">
      <c r="A24" s="497" t="s">
        <v>381</v>
      </c>
      <c r="B24" s="497"/>
    </row>
    <row r="25" spans="1:2" s="23" customFormat="1">
      <c r="A25" s="23" t="s">
        <v>94</v>
      </c>
    </row>
    <row r="26" spans="1:2" s="23" customFormat="1">
      <c r="A26" s="488" t="s">
        <v>382</v>
      </c>
      <c r="B26" s="489"/>
    </row>
    <row r="27" spans="1:2" s="23" customFormat="1">
      <c r="A27" s="488" t="s">
        <v>383</v>
      </c>
      <c r="B27" s="489"/>
    </row>
    <row r="28" spans="1:2">
      <c r="A28" s="1" t="s">
        <v>107</v>
      </c>
    </row>
    <row r="29" spans="1:2">
      <c r="A29" s="1" t="s">
        <v>108</v>
      </c>
    </row>
    <row r="30" spans="1:2" s="2" customFormat="1" ht="24.95" customHeight="1"/>
    <row r="31" spans="1:2" ht="24.95" customHeight="1"/>
    <row r="32" spans="1:2" ht="24.95" customHeight="1"/>
    <row r="33" spans="1:2" ht="24.95" customHeight="1"/>
    <row r="34" spans="1:2" ht="24.95" customHeight="1"/>
    <row r="35" spans="1:2" ht="24.95" customHeight="1">
      <c r="A35" s="2"/>
      <c r="B35" s="2"/>
    </row>
  </sheetData>
  <mergeCells count="13">
    <mergeCell ref="A27:B27"/>
    <mergeCell ref="A1:B1"/>
    <mergeCell ref="A5:B5"/>
    <mergeCell ref="A6:B6"/>
    <mergeCell ref="A10:B10"/>
    <mergeCell ref="A18:B18"/>
    <mergeCell ref="A19:B19"/>
    <mergeCell ref="A20:B20"/>
    <mergeCell ref="A22:B22"/>
    <mergeCell ref="A23:B23"/>
    <mergeCell ref="A24:B24"/>
    <mergeCell ref="A26:B26"/>
    <mergeCell ref="A7:B7"/>
  </mergeCells>
  <pageMargins left="0.7" right="0.3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th VAY LAI 2018,2021</vt:lpstr>
      <vt:lpstr>97 2020</vt:lpstr>
      <vt:lpstr>biểu NĐ 93</vt:lpstr>
      <vt:lpstr>biểu NĐ 97</vt:lpstr>
      <vt:lpstr>biểu 1.01</vt:lpstr>
      <vt:lpstr>bieu 1.02</vt:lpstr>
      <vt:lpstr>bieu 1,03 vsmt</vt:lpstr>
      <vt:lpstr>bieu1.03 wb3</vt:lpstr>
      <vt:lpstr>1,03SYT</vt:lpstr>
      <vt:lpstr>1,03atd</vt:lpstr>
      <vt:lpstr>1,03 nâng cao nguồn nước</vt:lpstr>
      <vt:lpstr>GTGC 2020 KB</vt:lpstr>
      <vt:lpstr>Sheet1</vt:lpstr>
      <vt:lpstr>Sheet3</vt:lpstr>
      <vt:lpstr>qt 2021</vt:lpstr>
      <vt:lpstr>đồi chiếu nhận nợ vay</vt:lpstr>
      <vt:lpstr>'biểu 1.01'!chuong_pl_1_1</vt:lpstr>
      <vt:lpstr>'biểu 1.01'!chuong_pl_1_1_name</vt:lpstr>
      <vt:lpstr>'bieu 1.02'!chuong_pl_1_2</vt:lpstr>
      <vt:lpstr>'bieu 1.02'!chuong_pl_1_2_name</vt:lpstr>
      <vt:lpstr>'bieu 1.02'!Print_Titles</vt:lpstr>
      <vt:lpstr>'th VAY LAI 2018,2021'!Print_Titles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8.1 Update 3</dc:creator>
  <cp:lastModifiedBy>User</cp:lastModifiedBy>
  <cp:lastPrinted>2023-03-01T07:38:42Z</cp:lastPrinted>
  <dcterms:created xsi:type="dcterms:W3CDTF">2021-01-12T02:42:00Z</dcterms:created>
  <dcterms:modified xsi:type="dcterms:W3CDTF">2023-04-03T03:30:34Z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1033-11.2.0.9937</vt:lpwstr>
  </property>
</Properties>
</file>